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12" documentId="8_{BDCCF1B2-55A6-9845-B835-FE6F5D71A9C8}" xr6:coauthVersionLast="47" xr6:coauthVersionMax="47" xr10:uidLastSave="{AD3BEFA3-6E12-4655-BBA1-A95A808656FD}"/>
  <bookViews>
    <workbookView xWindow="12360" yWindow="540" windowWidth="17920" windowHeight="2052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externalReferences>
    <externalReference r:id="rId1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3" i="2"/>
  <c r="C4" i="1"/>
  <c r="C5" i="1"/>
  <c r="C6" i="1"/>
  <c r="C7" i="1"/>
  <c r="C3" i="1"/>
  <c r="Q33" i="8" l="1"/>
  <c r="P7" i="7"/>
  <c r="P6" i="7"/>
  <c r="M6" i="7"/>
  <c r="S13" i="8"/>
  <c r="O15" i="8"/>
  <c r="O16" i="8"/>
  <c r="O17" i="8"/>
  <c r="S7" i="8"/>
  <c r="S6" i="8"/>
  <c r="N83" i="8"/>
  <c r="N81" i="8"/>
  <c r="N79" i="8"/>
  <c r="N77" i="8"/>
  <c r="Q75" i="8"/>
  <c r="L75" i="8"/>
  <c r="N72" i="8"/>
  <c r="N70" i="8"/>
  <c r="N68" i="8"/>
  <c r="N66" i="8"/>
  <c r="Q65" i="8"/>
  <c r="L65" i="8"/>
  <c r="Q54" i="8"/>
  <c r="N55" i="8" s="1"/>
  <c r="N57" i="8" s="1"/>
  <c r="N59" i="8" s="1"/>
  <c r="L54" i="8"/>
  <c r="N34" i="8"/>
  <c r="N36" i="8" s="1"/>
  <c r="N38" i="8" s="1"/>
  <c r="Q44" i="8"/>
  <c r="N45" i="8" s="1"/>
  <c r="N47" i="8" s="1"/>
  <c r="N49" i="8" s="1"/>
  <c r="L44" i="8"/>
  <c r="M29" i="8"/>
  <c r="L30" i="8"/>
  <c r="L29" i="8"/>
  <c r="L6" i="7"/>
  <c r="L11" i="7"/>
  <c r="L8" i="7"/>
  <c r="L9" i="7"/>
  <c r="L10" i="7"/>
  <c r="L7" i="7"/>
  <c r="G28" i="4"/>
  <c r="G29" i="4"/>
  <c r="G30" i="4"/>
  <c r="G31" i="4"/>
  <c r="G27" i="4"/>
  <c r="C28" i="4"/>
  <c r="C29" i="4"/>
  <c r="C30" i="4"/>
  <c r="C27" i="4"/>
  <c r="D27" i="4" s="1"/>
  <c r="C4" i="4"/>
  <c r="H5" i="4"/>
  <c r="D4" i="3"/>
  <c r="C3" i="3"/>
  <c r="C4" i="3"/>
  <c r="C5" i="3"/>
  <c r="C6" i="3"/>
  <c r="H5" i="3"/>
  <c r="H6" i="3"/>
  <c r="H3" i="3"/>
  <c r="D23" i="5" l="1"/>
  <c r="B26" i="5"/>
  <c r="H29" i="4"/>
  <c r="H30" i="4"/>
  <c r="H27" i="4"/>
  <c r="D28" i="4"/>
  <c r="D3" i="3"/>
  <c r="D30" i="4"/>
  <c r="C2" i="3"/>
  <c r="D5" i="3"/>
  <c r="O10" i="3" s="1"/>
  <c r="D6" i="3"/>
  <c r="C6" i="4" s="1"/>
  <c r="D6" i="4" s="1"/>
  <c r="C7" i="3"/>
  <c r="D7" i="3" s="1"/>
  <c r="C8" i="3"/>
  <c r="D8" i="3" s="1"/>
  <c r="C8" i="4" s="1"/>
  <c r="D8" i="4" s="1"/>
  <c r="C9" i="3"/>
  <c r="D9" i="3" s="1"/>
  <c r="C9" i="4" s="1"/>
  <c r="D9" i="4" s="1"/>
  <c r="C10" i="3"/>
  <c r="D10" i="3" s="1"/>
  <c r="C10" i="4" s="1"/>
  <c r="D10" i="4" s="1"/>
  <c r="C11" i="3"/>
  <c r="D11" i="3" s="1"/>
  <c r="C11" i="4" s="1"/>
  <c r="D11" i="4" s="1"/>
  <c r="C12" i="3"/>
  <c r="D12" i="3" s="1"/>
  <c r="C12" i="4" s="1"/>
  <c r="D12" i="4" s="1"/>
  <c r="C13" i="3"/>
  <c r="D13" i="3" s="1"/>
  <c r="C13" i="4" s="1"/>
  <c r="D13" i="4" s="1"/>
  <c r="C14" i="3"/>
  <c r="D14" i="3" s="1"/>
  <c r="C14" i="4" s="1"/>
  <c r="D14" i="4" s="1"/>
  <c r="C15" i="3"/>
  <c r="D15" i="3" s="1"/>
  <c r="C15" i="4" s="1"/>
  <c r="D15" i="4" s="1"/>
  <c r="C16" i="3"/>
  <c r="D16" i="3" s="1"/>
  <c r="C16" i="4" s="1"/>
  <c r="D16" i="4" s="1"/>
  <c r="C17" i="3"/>
  <c r="D17" i="3" s="1"/>
  <c r="C17" i="4" s="1"/>
  <c r="D17" i="4" s="1"/>
  <c r="C18" i="3"/>
  <c r="C19" i="3"/>
  <c r="C20" i="3"/>
  <c r="C21" i="3"/>
  <c r="D21" i="3" s="1"/>
  <c r="C21" i="4" s="1"/>
  <c r="D21" i="4" s="1"/>
  <c r="C22" i="3"/>
  <c r="C23" i="3"/>
  <c r="H2" i="3"/>
  <c r="I2" i="3" s="1"/>
  <c r="G2" i="4" s="1"/>
  <c r="H2" i="4" s="1"/>
  <c r="I3" i="3"/>
  <c r="H4" i="3"/>
  <c r="H28" i="4" s="1"/>
  <c r="I5" i="3"/>
  <c r="G5" i="4" s="1"/>
  <c r="I6" i="3"/>
  <c r="G6" i="4" s="1"/>
  <c r="H6" i="4" s="1"/>
  <c r="H7" i="3"/>
  <c r="I7" i="3" s="1"/>
  <c r="G7" i="4" s="1"/>
  <c r="H7" i="4" s="1"/>
  <c r="H8" i="3"/>
  <c r="I8" i="3" s="1"/>
  <c r="G8" i="4" s="1"/>
  <c r="H8" i="4" s="1"/>
  <c r="H9" i="3"/>
  <c r="I9" i="3" s="1"/>
  <c r="G9" i="4" s="1"/>
  <c r="H9" i="4" s="1"/>
  <c r="H10" i="3"/>
  <c r="I10" i="3" s="1"/>
  <c r="G10" i="4" s="1"/>
  <c r="H10" i="4" s="1"/>
  <c r="H11" i="3"/>
  <c r="I11" i="3" s="1"/>
  <c r="G11" i="4" s="1"/>
  <c r="H11" i="4" s="1"/>
  <c r="H12" i="3"/>
  <c r="I12" i="3" s="1"/>
  <c r="G12" i="4" s="1"/>
  <c r="H12" i="4" s="1"/>
  <c r="H13" i="3"/>
  <c r="I13" i="3" s="1"/>
  <c r="G13" i="4" s="1"/>
  <c r="H13" i="4" s="1"/>
  <c r="H14" i="3"/>
  <c r="I14" i="3" s="1"/>
  <c r="G14" i="4" s="1"/>
  <c r="H14" i="4" s="1"/>
  <c r="H15" i="3"/>
  <c r="I15" i="3" s="1"/>
  <c r="G15" i="4" s="1"/>
  <c r="H15" i="4" s="1"/>
  <c r="H16" i="3"/>
  <c r="I16" i="3" s="1"/>
  <c r="G16" i="4" s="1"/>
  <c r="H16" i="4" s="1"/>
  <c r="H17" i="3"/>
  <c r="I17" i="3" s="1"/>
  <c r="G17" i="4" s="1"/>
  <c r="H17" i="4" s="1"/>
  <c r="H18" i="3"/>
  <c r="H19" i="3"/>
  <c r="I19" i="3" s="1"/>
  <c r="G19" i="4" s="1"/>
  <c r="H19" i="4" s="1"/>
  <c r="H20" i="3"/>
  <c r="I20" i="3" s="1"/>
  <c r="G20" i="4" s="1"/>
  <c r="H20" i="4" s="1"/>
  <c r="H21" i="3"/>
  <c r="I21" i="3" s="1"/>
  <c r="G21" i="4" s="1"/>
  <c r="H21" i="4" s="1"/>
  <c r="H22" i="3"/>
  <c r="I18" i="3"/>
  <c r="G18" i="4" s="1"/>
  <c r="H18" i="4" s="1"/>
  <c r="I22" i="3"/>
  <c r="G22" i="4" s="1"/>
  <c r="H22" i="4" s="1"/>
  <c r="H23" i="3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O7" i="8"/>
  <c r="P7" i="8" s="1"/>
  <c r="Q7" i="8" s="1"/>
  <c r="O8" i="8"/>
  <c r="P8" i="8" s="1"/>
  <c r="Q8" i="8" s="1"/>
  <c r="O9" i="8"/>
  <c r="P9" i="8" s="1"/>
  <c r="Q9" i="8" s="1"/>
  <c r="O10" i="8"/>
  <c r="P10" i="8" s="1"/>
  <c r="Q10" i="8" s="1"/>
  <c r="O11" i="8"/>
  <c r="P11" i="8" s="1"/>
  <c r="Q11" i="8" s="1"/>
  <c r="O12" i="8"/>
  <c r="P12" i="8" s="1"/>
  <c r="Q12" i="8" s="1"/>
  <c r="O13" i="8"/>
  <c r="P13" i="8" s="1"/>
  <c r="Q13" i="8" s="1"/>
  <c r="O14" i="8"/>
  <c r="P14" i="8" s="1"/>
  <c r="Q14" i="8" s="1"/>
  <c r="P15" i="8"/>
  <c r="Q15" i="8" s="1"/>
  <c r="S15" i="8" s="1"/>
  <c r="P16" i="8"/>
  <c r="Q16" i="8" s="1"/>
  <c r="S16" i="8" s="1"/>
  <c r="P17" i="8"/>
  <c r="Q17" i="8" s="1"/>
  <c r="S17" i="8" s="1"/>
  <c r="O18" i="8"/>
  <c r="P18" i="8" s="1"/>
  <c r="Q18" i="8" s="1"/>
  <c r="O19" i="8"/>
  <c r="P19" i="8" s="1"/>
  <c r="Q19" i="8" s="1"/>
  <c r="O20" i="8"/>
  <c r="P20" i="8" s="1"/>
  <c r="Q20" i="8" s="1"/>
  <c r="O21" i="8"/>
  <c r="P21" i="8" s="1"/>
  <c r="Q21" i="8" s="1"/>
  <c r="O22" i="8"/>
  <c r="P22" i="8" s="1"/>
  <c r="Q22" i="8" s="1"/>
  <c r="O23" i="8"/>
  <c r="P23" i="8" s="1"/>
  <c r="Q23" i="8" s="1"/>
  <c r="O24" i="8"/>
  <c r="P24" i="8" s="1"/>
  <c r="Q24" i="8" s="1"/>
  <c r="O25" i="8"/>
  <c r="P25" i="8" s="1"/>
  <c r="Q25" i="8" s="1"/>
  <c r="O26" i="8"/>
  <c r="P26" i="8" s="1"/>
  <c r="Q26" i="8" s="1"/>
  <c r="O27" i="8"/>
  <c r="P27" i="8" s="1"/>
  <c r="Q27" i="8" s="1"/>
  <c r="O6" i="8"/>
  <c r="P6" i="8" s="1"/>
  <c r="Q6" i="8" s="1"/>
  <c r="E21" i="7"/>
  <c r="G21" i="7" s="1"/>
  <c r="E24" i="7" s="1"/>
  <c r="E16" i="7"/>
  <c r="F16" i="7" s="1"/>
  <c r="G16" i="7" s="1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I23" i="3"/>
  <c r="G23" i="4" s="1"/>
  <c r="H23" i="4" s="1"/>
  <c r="D18" i="3"/>
  <c r="C18" i="4" s="1"/>
  <c r="D18" i="4" s="1"/>
  <c r="D19" i="3"/>
  <c r="C19" i="4" s="1"/>
  <c r="D19" i="4" s="1"/>
  <c r="D20" i="3"/>
  <c r="C20" i="4" s="1"/>
  <c r="D20" i="4" s="1"/>
  <c r="D22" i="3"/>
  <c r="C22" i="4" s="1"/>
  <c r="D22" i="4" s="1"/>
  <c r="D23" i="3"/>
  <c r="C23" i="4" s="1"/>
  <c r="D23" i="4" s="1"/>
  <c r="D2" i="3"/>
  <c r="C2" i="4" s="1"/>
  <c r="D2" i="4" s="1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" i="3"/>
  <c r="T15" i="8" l="1"/>
  <c r="V15" i="8" s="1"/>
  <c r="P10" i="7"/>
  <c r="S10" i="8"/>
  <c r="N40" i="8"/>
  <c r="P9" i="7"/>
  <c r="S9" i="8"/>
  <c r="N51" i="8"/>
  <c r="P8" i="7"/>
  <c r="S8" i="8"/>
  <c r="T8" i="8" s="1"/>
  <c r="V8" i="8" s="1"/>
  <c r="N61" i="8"/>
  <c r="C7" i="4"/>
  <c r="D7" i="4" s="1"/>
  <c r="C31" i="4"/>
  <c r="D31" i="4" s="1"/>
  <c r="I4" i="3"/>
  <c r="P9" i="3" s="1"/>
  <c r="H31" i="4"/>
  <c r="D29" i="4"/>
  <c r="M23" i="7"/>
  <c r="M9" i="7"/>
  <c r="M8" i="7"/>
  <c r="N8" i="7" s="1"/>
  <c r="M22" i="7"/>
  <c r="M25" i="7"/>
  <c r="N25" i="7" s="1"/>
  <c r="M24" i="7"/>
  <c r="N24" i="7" s="1"/>
  <c r="M7" i="7"/>
  <c r="N7" i="7" s="1"/>
  <c r="G4" i="4"/>
  <c r="H4" i="4" s="1"/>
  <c r="P10" i="3"/>
  <c r="M21" i="7"/>
  <c r="N21" i="7" s="1"/>
  <c r="M19" i="7"/>
  <c r="N19" i="7" s="1"/>
  <c r="O9" i="3"/>
  <c r="D4" i="4"/>
  <c r="O8" i="3"/>
  <c r="C3" i="4"/>
  <c r="D3" i="4" s="1"/>
  <c r="M20" i="7"/>
  <c r="N20" i="7" s="1"/>
  <c r="G3" i="4"/>
  <c r="H3" i="4" s="1"/>
  <c r="P8" i="3"/>
  <c r="N9" i="7"/>
  <c r="N23" i="7"/>
  <c r="N22" i="7"/>
  <c r="N6" i="7"/>
  <c r="M18" i="7"/>
  <c r="N18" i="7" s="1"/>
  <c r="M17" i="7"/>
  <c r="N17" i="7" s="1"/>
  <c r="M16" i="7"/>
  <c r="N16" i="7" s="1"/>
  <c r="M15" i="7"/>
  <c r="N15" i="7" s="1"/>
  <c r="M14" i="7"/>
  <c r="N14" i="7" s="1"/>
  <c r="M13" i="7"/>
  <c r="N13" i="7" s="1"/>
  <c r="M12" i="7"/>
  <c r="N12" i="7" s="1"/>
  <c r="M27" i="7"/>
  <c r="N27" i="7" s="1"/>
  <c r="M11" i="7"/>
  <c r="N11" i="7" s="1"/>
  <c r="M26" i="7"/>
  <c r="N26" i="7" s="1"/>
  <c r="M10" i="7"/>
  <c r="N10" i="7" s="1"/>
  <c r="C5" i="4"/>
  <c r="D5" i="4" s="1"/>
  <c r="P12" i="3" l="1"/>
  <c r="P11" i="3"/>
  <c r="O12" i="3"/>
  <c r="O11" i="3"/>
</calcChain>
</file>

<file path=xl/sharedStrings.xml><?xml version="1.0" encoding="utf-8"?>
<sst xmlns="http://schemas.openxmlformats.org/spreadsheetml/2006/main" count="142" uniqueCount="102">
  <si>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</si>
  <si>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</si>
  <si>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</si>
  <si>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</si>
  <si>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</si>
  <si>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</si>
  <si>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</si>
  <si>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</si>
  <si>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</si>
  <si>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</si>
  <si>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</si>
  <si>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</si>
  <si>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</si>
  <si>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</si>
  <si>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</si>
  <si>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</si>
  <si>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</si>
  <si>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</si>
  <si>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</si>
  <si>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</si>
  <si>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</si>
  <si>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</si>
  <si>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</si>
  <si>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</si>
  <si>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</si>
  <si>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</si>
  <si>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</si>
  <si>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</si>
  <si>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</si>
  <si>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</si>
  <si>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</si>
  <si>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</si>
  <si>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</si>
  <si>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</si>
  <si>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</si>
  <si>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</si>
  <si>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</si>
  <si>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</si>
  <si>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</si>
  <si>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</si>
  <si>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</si>
  <si>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</si>
  <si>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</si>
  <si>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</si>
  <si>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</si>
  <si>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</si>
  <si>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</si>
  <si>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</si>
  <si>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</si>
  <si>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</si>
  <si>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</si>
  <si>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</si>
  <si>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</si>
  <si>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</si>
  <si>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</si>
  <si>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</si>
  <si>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</si>
  <si>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</si>
  <si>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</si>
  <si>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</si>
  <si>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</si>
  <si>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</si>
  <si>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</si>
  <si>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</si>
  <si>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</si>
  <si>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</si>
  <si>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</si>
  <si>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</si>
  <si>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</si>
  <si>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</si>
  <si>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</si>
  <si>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</si>
  <si>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</si>
  <si>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</si>
  <si>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</si>
  <si>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</si>
  <si>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</si>
  <si>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</si>
  <si>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</si>
  <si>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</si>
  <si>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</si>
  <si>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</si>
  <si>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</si>
  <si>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</si>
  <si>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0.05Vs OX</t>
  </si>
  <si>
    <t>/</t>
  </si>
  <si>
    <t>0.025Vs OX</t>
  </si>
  <si>
    <t>0.01Vs OX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</si>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</sst>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0nm%20AuNP-PEG-C%20DPV%20RED%205TH%20OCT%20new%20method%20of%20analysis%2028th%20june%201(AutoRecovered)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xidation"/>
      <sheetName val="Reduction"/>
      <sheetName val="E half"/>
      <sheetName val="Log Ep-E0"/>
      <sheetName val="Alpha"/>
      <sheetName val="PSI"/>
      <sheetName val="PSI graph"/>
      <sheetName val="Oxidation current function"/>
      <sheetName val="Reduction current function"/>
      <sheetName val="psi_x0009__x0009__x0009__x0009__x0009__x0009__x0009__x0009__x000a__x0009__x0009__x0009__x0009__x0009__x0009__x0009__x0009__x000a__x0009__x0009__x0009__x0009__x0009__x0009__x0009__x0009__x000a__x0009_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T8">
            <v>6.686175906969133E-4</v>
          </cell>
        </row>
        <row r="15">
          <cell r="T15">
            <v>6.735096442309445E-4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C7" sqref="C7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1E-3</v>
      </c>
    </row>
    <row r="3" spans="1:5">
      <c r="A3" s="1">
        <v>2.5000000000000001E-3</v>
      </c>
      <c r="B3">
        <v>1.993E-2</v>
      </c>
      <c r="C3">
        <f>B3*0.000001</f>
        <v>1.993E-8</v>
      </c>
    </row>
    <row r="4" spans="1:5">
      <c r="A4" s="1">
        <v>5.0000000000000001E-3</v>
      </c>
      <c r="B4">
        <v>1.677E-2</v>
      </c>
      <c r="C4">
        <f t="shared" ref="C4:C7" si="0">B4*0.000001</f>
        <v>1.6770000000000001E-8</v>
      </c>
    </row>
    <row r="5" spans="1:5">
      <c r="A5" s="1">
        <v>0.01</v>
      </c>
      <c r="B5">
        <v>1.3169999999999999E-2</v>
      </c>
      <c r="C5">
        <f t="shared" si="0"/>
        <v>1.3169999999999998E-8</v>
      </c>
    </row>
    <row r="6" spans="1:5">
      <c r="A6" s="1">
        <v>2.5000000000000001E-2</v>
      </c>
      <c r="B6">
        <v>1.704E-2</v>
      </c>
      <c r="C6">
        <f t="shared" si="0"/>
        <v>1.7039999999999999E-8</v>
      </c>
    </row>
    <row r="7" spans="1:5">
      <c r="A7" s="1">
        <v>0.05</v>
      </c>
      <c r="B7">
        <v>1.7780000000000001E-2</v>
      </c>
      <c r="C7">
        <f t="shared" si="0"/>
        <v>1.7780000000000001E-8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workbookViewId="0">
      <selection activeCell="C7" sqref="C7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1E-3</v>
      </c>
    </row>
    <row r="3" spans="1:4">
      <c r="A3" s="1">
        <v>2.5000000000000001E-3</v>
      </c>
      <c r="B3">
        <v>-1.7729999999999999E-2</v>
      </c>
      <c r="C3">
        <f>B3*0.000001</f>
        <v>-1.7729999999999997E-8</v>
      </c>
    </row>
    <row r="4" spans="1:4">
      <c r="A4" s="1">
        <v>5.0000000000000001E-3</v>
      </c>
      <c r="C4">
        <f t="shared" ref="C4:C7" si="0">B4*0.000001</f>
        <v>0</v>
      </c>
    </row>
    <row r="5" spans="1:4">
      <c r="A5" s="1">
        <v>0.01</v>
      </c>
      <c r="B5">
        <v>-1.7160000000000002E-2</v>
      </c>
      <c r="C5">
        <f t="shared" si="0"/>
        <v>-1.7159999999999999E-8</v>
      </c>
    </row>
    <row r="6" spans="1:4">
      <c r="A6" s="1">
        <v>2.5000000000000001E-2</v>
      </c>
      <c r="B6">
        <v>-1.627E-2</v>
      </c>
      <c r="C6">
        <f t="shared" si="0"/>
        <v>-1.6269999999999999E-8</v>
      </c>
    </row>
    <row r="7" spans="1:4">
      <c r="A7" s="1">
        <v>0.05</v>
      </c>
      <c r="B7">
        <v>-3.5369999999999999E-2</v>
      </c>
      <c r="C7">
        <f t="shared" si="0"/>
        <v>-3.5369999999999998E-8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B8" sqref="B8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1E-3</v>
      </c>
      <c r="C2">
        <f t="shared" ref="C2:C22" si="0">B2*0.5</f>
        <v>0</v>
      </c>
      <c r="D2">
        <f>C2+0.025247382</f>
        <v>2.5247381999999999E-2</v>
      </c>
      <c r="F2" s="1">
        <v>1E-3</v>
      </c>
      <c r="H2">
        <f t="shared" ref="H2:H22" si="1">G2*0.5</f>
        <v>0</v>
      </c>
      <c r="I2">
        <f>H2+0.025247382</f>
        <v>2.5247381999999999E-2</v>
      </c>
      <c r="K2">
        <f>LOG(A2)</f>
        <v>-3</v>
      </c>
    </row>
    <row r="3" spans="1:16">
      <c r="A3" s="1">
        <v>2.5000000000000001E-3</v>
      </c>
      <c r="B3">
        <v>6.4000000000000003E-3</v>
      </c>
      <c r="C3">
        <f t="shared" si="0"/>
        <v>3.2000000000000002E-3</v>
      </c>
      <c r="D3">
        <f>C3+0.025247382</f>
        <v>2.8447382E-2</v>
      </c>
      <c r="F3" s="1">
        <v>2.5000000000000001E-3</v>
      </c>
      <c r="G3">
        <v>8.2699999999999996E-2</v>
      </c>
      <c r="H3">
        <f t="shared" si="1"/>
        <v>4.1349999999999998E-2</v>
      </c>
      <c r="I3">
        <f t="shared" ref="I3:I23" si="2">H3+0.025247382</f>
        <v>6.6597381999999997E-2</v>
      </c>
      <c r="K3">
        <f t="shared" ref="K3:K23" si="3">LOG(A3)</f>
        <v>-2.6020599913279625</v>
      </c>
      <c r="N3" s="1" t="s">
        <v>8</v>
      </c>
    </row>
    <row r="4" spans="1:16">
      <c r="A4" s="1">
        <v>5.0000000000000001E-3</v>
      </c>
      <c r="B4">
        <v>2.1510000000000001E-2</v>
      </c>
      <c r="C4">
        <f t="shared" si="0"/>
        <v>1.0755000000000001E-2</v>
      </c>
      <c r="D4">
        <f>C4+0.025247382</f>
        <v>3.6002381999999999E-2</v>
      </c>
      <c r="F4" s="1">
        <v>5.0000000000000001E-3</v>
      </c>
      <c r="G4">
        <v>7.263E-2</v>
      </c>
      <c r="H4">
        <f t="shared" si="1"/>
        <v>3.6315E-2</v>
      </c>
      <c r="I4">
        <f t="shared" si="2"/>
        <v>6.1562381999999999E-2</v>
      </c>
      <c r="K4">
        <f t="shared" si="3"/>
        <v>-2.3010299956639813</v>
      </c>
    </row>
    <row r="5" spans="1:16">
      <c r="A5" s="1">
        <v>0.01</v>
      </c>
      <c r="B5">
        <v>2.1510000000000001E-2</v>
      </c>
      <c r="C5">
        <f t="shared" si="0"/>
        <v>1.0755000000000001E-2</v>
      </c>
      <c r="D5">
        <f t="shared" ref="D5:D23" si="4">C5+0.025247382</f>
        <v>3.6002381999999999E-2</v>
      </c>
      <c r="F5" s="1">
        <v>0.01</v>
      </c>
      <c r="G5">
        <v>5.7529999999999998E-2</v>
      </c>
      <c r="H5">
        <f t="shared" si="1"/>
        <v>2.8764999999999999E-2</v>
      </c>
      <c r="I5">
        <f t="shared" si="2"/>
        <v>5.4012381999999998E-2</v>
      </c>
      <c r="K5">
        <f t="shared" si="3"/>
        <v>-2</v>
      </c>
    </row>
    <row r="6" spans="1:16">
      <c r="A6" s="1">
        <v>2.5000000000000001E-2</v>
      </c>
      <c r="B6">
        <v>2.1510000000000001E-2</v>
      </c>
      <c r="C6">
        <f t="shared" si="0"/>
        <v>1.0755000000000001E-2</v>
      </c>
      <c r="D6">
        <f t="shared" si="4"/>
        <v>3.6002381999999999E-2</v>
      </c>
      <c r="F6" s="1">
        <v>2.5000000000000001E-2</v>
      </c>
      <c r="G6">
        <v>6.7599999999999993E-2</v>
      </c>
      <c r="H6">
        <f t="shared" si="1"/>
        <v>3.3799999999999997E-2</v>
      </c>
      <c r="I6">
        <f t="shared" si="2"/>
        <v>5.9047381999999995E-2</v>
      </c>
      <c r="K6">
        <f t="shared" si="3"/>
        <v>-1.6020599913279623</v>
      </c>
    </row>
    <row r="7" spans="1:16">
      <c r="A7" s="1">
        <v>0.05</v>
      </c>
      <c r="B7">
        <v>1.6480000000000002E-2</v>
      </c>
      <c r="C7">
        <f t="shared" si="0"/>
        <v>8.2400000000000008E-3</v>
      </c>
      <c r="D7">
        <f t="shared" si="4"/>
        <v>3.3487381999999996E-2</v>
      </c>
      <c r="F7" s="1">
        <v>0.05</v>
      </c>
      <c r="G7">
        <v>6.2560000000000004E-2</v>
      </c>
      <c r="H7">
        <f t="shared" si="1"/>
        <v>3.1280000000000002E-2</v>
      </c>
      <c r="I7">
        <f t="shared" si="2"/>
        <v>5.6527382000000001E-2</v>
      </c>
      <c r="K7">
        <f t="shared" si="3"/>
        <v>-1.3010299956639813</v>
      </c>
      <c r="O7" t="s">
        <v>9</v>
      </c>
      <c r="P7" t="s">
        <v>10</v>
      </c>
    </row>
    <row r="8" spans="1:16">
      <c r="A8" s="1"/>
      <c r="C8">
        <f t="shared" si="0"/>
        <v>0</v>
      </c>
      <c r="D8">
        <f t="shared" si="4"/>
        <v>2.5247381999999999E-2</v>
      </c>
      <c r="F8" s="1"/>
      <c r="H8">
        <f t="shared" si="1"/>
        <v>0</v>
      </c>
      <c r="I8">
        <f t="shared" si="2"/>
        <v>2.5247381999999999E-2</v>
      </c>
      <c r="K8" t="e">
        <f t="shared" si="3"/>
        <v>#NUM!</v>
      </c>
      <c r="N8" s="2">
        <v>0.1</v>
      </c>
      <c r="O8">
        <f>D3</f>
        <v>2.8447382E-2</v>
      </c>
      <c r="P8">
        <f>I3</f>
        <v>6.6597381999999997E-2</v>
      </c>
    </row>
    <row r="9" spans="1:16">
      <c r="A9" s="1"/>
      <c r="C9">
        <f t="shared" si="0"/>
        <v>0</v>
      </c>
      <c r="D9">
        <f t="shared" si="4"/>
        <v>2.5247381999999999E-2</v>
      </c>
      <c r="F9" s="1"/>
      <c r="H9">
        <f t="shared" si="1"/>
        <v>0</v>
      </c>
      <c r="I9">
        <f t="shared" si="2"/>
        <v>2.5247381999999999E-2</v>
      </c>
      <c r="K9" t="e">
        <f t="shared" si="3"/>
        <v>#NUM!</v>
      </c>
      <c r="N9" s="2">
        <v>0.2</v>
      </c>
      <c r="O9">
        <f>D4</f>
        <v>3.6002381999999999E-2</v>
      </c>
      <c r="P9">
        <f>I4</f>
        <v>6.1562381999999999E-2</v>
      </c>
    </row>
    <row r="10" spans="1:16">
      <c r="A10" s="1"/>
      <c r="C10">
        <f t="shared" si="0"/>
        <v>0</v>
      </c>
      <c r="D10">
        <f t="shared" si="4"/>
        <v>2.5247381999999999E-2</v>
      </c>
      <c r="F10" s="1"/>
      <c r="H10">
        <f t="shared" si="1"/>
        <v>0</v>
      </c>
      <c r="I10">
        <f t="shared" si="2"/>
        <v>2.5247381999999999E-2</v>
      </c>
      <c r="K10" t="e">
        <f t="shared" si="3"/>
        <v>#NUM!</v>
      </c>
      <c r="N10" s="2">
        <v>0.3</v>
      </c>
      <c r="O10">
        <f>D5</f>
        <v>3.6002381999999999E-2</v>
      </c>
      <c r="P10">
        <f>I5</f>
        <v>5.4012381999999998E-2</v>
      </c>
    </row>
    <row r="11" spans="1:16">
      <c r="A11" s="1"/>
      <c r="C11">
        <f t="shared" si="0"/>
        <v>0</v>
      </c>
      <c r="D11">
        <f t="shared" si="4"/>
        <v>2.5247381999999999E-2</v>
      </c>
      <c r="F11" s="1"/>
      <c r="H11">
        <f t="shared" si="1"/>
        <v>0</v>
      </c>
      <c r="I11">
        <f t="shared" si="2"/>
        <v>2.5247381999999999E-2</v>
      </c>
      <c r="K11" t="e">
        <f t="shared" si="3"/>
        <v>#NUM!</v>
      </c>
      <c r="N11" s="2" t="s">
        <v>11</v>
      </c>
      <c r="O11">
        <f>AVERAGE(O8:O10)</f>
        <v>3.3484048666666662E-2</v>
      </c>
      <c r="P11">
        <f>AVERAGE(P8:P10)</f>
        <v>6.0724048666666669E-2</v>
      </c>
    </row>
    <row r="12" spans="1:16">
      <c r="A12" s="1"/>
      <c r="C12">
        <f t="shared" si="0"/>
        <v>0</v>
      </c>
      <c r="D12">
        <f t="shared" si="4"/>
        <v>2.5247381999999999E-2</v>
      </c>
      <c r="F12" s="1"/>
      <c r="H12">
        <f t="shared" si="1"/>
        <v>0</v>
      </c>
      <c r="I12">
        <f t="shared" si="2"/>
        <v>2.5247381999999999E-2</v>
      </c>
      <c r="K12" t="e">
        <f t="shared" si="3"/>
        <v>#NUM!</v>
      </c>
      <c r="N12" s="2" t="s">
        <v>12</v>
      </c>
      <c r="O12">
        <f>_xlfn.STDEV.S(O8:O10)</f>
        <v>4.3618812837276219E-3</v>
      </c>
      <c r="P12">
        <f>_xlfn.STDEV.S(P8:P10)</f>
        <v>6.3342448905400976E-3</v>
      </c>
    </row>
    <row r="13" spans="1:16">
      <c r="A13" s="1"/>
      <c r="C13">
        <f t="shared" si="0"/>
        <v>0</v>
      </c>
      <c r="D13">
        <f t="shared" si="4"/>
        <v>2.5247381999999999E-2</v>
      </c>
      <c r="F13" s="1"/>
      <c r="H13">
        <f t="shared" si="1"/>
        <v>0</v>
      </c>
      <c r="I13">
        <f t="shared" si="2"/>
        <v>2.5247381999999999E-2</v>
      </c>
      <c r="K13" t="e">
        <f t="shared" si="3"/>
        <v>#NUM!</v>
      </c>
    </row>
    <row r="14" spans="1:16">
      <c r="A14" s="1"/>
      <c r="C14">
        <f t="shared" si="0"/>
        <v>0</v>
      </c>
      <c r="D14">
        <f t="shared" si="4"/>
        <v>2.5247381999999999E-2</v>
      </c>
      <c r="F14" s="1"/>
      <c r="H14">
        <f t="shared" si="1"/>
        <v>0</v>
      </c>
      <c r="I14">
        <f t="shared" si="2"/>
        <v>2.5247381999999999E-2</v>
      </c>
      <c r="K14" t="e">
        <f t="shared" si="3"/>
        <v>#NUM!</v>
      </c>
    </row>
    <row r="15" spans="1:16">
      <c r="A15" s="1"/>
      <c r="C15">
        <f t="shared" si="0"/>
        <v>0</v>
      </c>
      <c r="D15">
        <f t="shared" si="4"/>
        <v>2.5247381999999999E-2</v>
      </c>
      <c r="F15" s="1"/>
      <c r="H15">
        <f t="shared" si="1"/>
        <v>0</v>
      </c>
      <c r="I15">
        <f t="shared" si="2"/>
        <v>2.5247381999999999E-2</v>
      </c>
      <c r="K15" t="e">
        <f t="shared" si="3"/>
        <v>#NUM!</v>
      </c>
    </row>
    <row r="16" spans="1:16">
      <c r="A16" s="1"/>
      <c r="C16">
        <f t="shared" si="0"/>
        <v>0</v>
      </c>
      <c r="D16">
        <f t="shared" si="4"/>
        <v>2.5247381999999999E-2</v>
      </c>
      <c r="F16" s="1"/>
      <c r="H16">
        <f t="shared" si="1"/>
        <v>0</v>
      </c>
      <c r="I16">
        <f t="shared" si="2"/>
        <v>2.5247381999999999E-2</v>
      </c>
      <c r="K16" t="e">
        <f t="shared" si="3"/>
        <v>#NUM!</v>
      </c>
    </row>
    <row r="17" spans="1:11">
      <c r="A17" s="1"/>
      <c r="C17">
        <f t="shared" si="0"/>
        <v>0</v>
      </c>
      <c r="D17">
        <f t="shared" si="4"/>
        <v>2.5247381999999999E-2</v>
      </c>
      <c r="F17" s="1"/>
      <c r="H17">
        <f t="shared" si="1"/>
        <v>0</v>
      </c>
      <c r="I17">
        <f t="shared" si="2"/>
        <v>2.5247381999999999E-2</v>
      </c>
      <c r="K17" t="e">
        <f t="shared" si="3"/>
        <v>#NUM!</v>
      </c>
    </row>
    <row r="18" spans="1:11">
      <c r="A18" s="1"/>
      <c r="C18">
        <f t="shared" si="0"/>
        <v>0</v>
      </c>
      <c r="D18">
        <f t="shared" si="4"/>
        <v>2.5247381999999999E-2</v>
      </c>
      <c r="F18" s="1"/>
      <c r="H18">
        <f t="shared" si="1"/>
        <v>0</v>
      </c>
      <c r="I18">
        <f t="shared" si="2"/>
        <v>2.5247381999999999E-2</v>
      </c>
      <c r="K18" t="e">
        <f t="shared" si="3"/>
        <v>#NUM!</v>
      </c>
    </row>
    <row r="19" spans="1:11">
      <c r="A19" s="1"/>
      <c r="C19">
        <f t="shared" si="0"/>
        <v>0</v>
      </c>
      <c r="D19">
        <f t="shared" si="4"/>
        <v>2.5247381999999999E-2</v>
      </c>
      <c r="F19" s="1"/>
      <c r="H19">
        <f t="shared" si="1"/>
        <v>0</v>
      </c>
      <c r="I19">
        <f t="shared" si="2"/>
        <v>2.5247381999999999E-2</v>
      </c>
      <c r="K19" t="e">
        <f t="shared" si="3"/>
        <v>#NUM!</v>
      </c>
    </row>
    <row r="20" spans="1:11">
      <c r="A20" s="1"/>
      <c r="C20">
        <f t="shared" si="0"/>
        <v>0</v>
      </c>
      <c r="D20">
        <f t="shared" si="4"/>
        <v>2.5247381999999999E-2</v>
      </c>
      <c r="F20" s="1"/>
      <c r="H20">
        <f t="shared" si="1"/>
        <v>0</v>
      </c>
      <c r="I20">
        <f t="shared" si="2"/>
        <v>2.5247381999999999E-2</v>
      </c>
      <c r="K20" t="e">
        <f t="shared" si="3"/>
        <v>#NUM!</v>
      </c>
    </row>
    <row r="21" spans="1:11">
      <c r="A21" s="1"/>
      <c r="C21">
        <f t="shared" si="0"/>
        <v>0</v>
      </c>
      <c r="D21">
        <f t="shared" si="4"/>
        <v>2.5247381999999999E-2</v>
      </c>
      <c r="F21" s="1"/>
      <c r="H21">
        <f t="shared" si="1"/>
        <v>0</v>
      </c>
      <c r="I21">
        <f t="shared" si="2"/>
        <v>2.5247381999999999E-2</v>
      </c>
      <c r="K21" t="e">
        <f t="shared" si="3"/>
        <v>#NUM!</v>
      </c>
    </row>
    <row r="22" spans="1:11">
      <c r="A22" s="1"/>
      <c r="C22">
        <f t="shared" si="0"/>
        <v>0</v>
      </c>
      <c r="D22">
        <f t="shared" si="4"/>
        <v>2.5247381999999999E-2</v>
      </c>
      <c r="F22" s="1"/>
      <c r="H22">
        <f t="shared" si="1"/>
        <v>0</v>
      </c>
      <c r="I22">
        <f t="shared" si="2"/>
        <v>2.5247381999999999E-2</v>
      </c>
      <c r="K22" t="e">
        <f t="shared" si="3"/>
        <v>#NUM!</v>
      </c>
    </row>
    <row r="23" spans="1:11">
      <c r="A23" s="1"/>
      <c r="C23">
        <f>B23*0.5</f>
        <v>0</v>
      </c>
      <c r="D23">
        <f t="shared" si="4"/>
        <v>2.5247381999999999E-2</v>
      </c>
      <c r="F23" s="1"/>
      <c r="H23">
        <f>G23*0.5</f>
        <v>0</v>
      </c>
      <c r="I23">
        <f t="shared" si="2"/>
        <v>2.5247381999999999E-2</v>
      </c>
      <c r="K23" t="e">
        <f t="shared" si="3"/>
        <v>#NUM!</v>
      </c>
    </row>
    <row r="24" spans="1:11">
      <c r="A24" s="1"/>
      <c r="F24" s="1"/>
    </row>
    <row r="25" spans="1:11">
      <c r="A25" s="1"/>
      <c r="F25" s="1"/>
    </row>
    <row r="26" spans="1:11">
      <c r="A26" s="1"/>
      <c r="F26" s="1"/>
    </row>
    <row r="29" spans="1:11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D28" sqref="D28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2.5247381999999999E-2</v>
      </c>
      <c r="D2">
        <f>B2-C2</f>
        <v>5.8832618000000003E-2</v>
      </c>
      <c r="F2">
        <v>4.4400000000000002E-2</v>
      </c>
      <c r="G2">
        <f>'E half'!I2</f>
        <v>2.5247381999999999E-2</v>
      </c>
      <c r="H2">
        <f>F2-G2</f>
        <v>1.9152618000000003E-2</v>
      </c>
    </row>
    <row r="3" spans="1:13">
      <c r="A3" s="1">
        <v>0.1</v>
      </c>
      <c r="B3">
        <v>9.171E-2</v>
      </c>
      <c r="C3">
        <f>'E half'!D3</f>
        <v>2.8447382E-2</v>
      </c>
      <c r="D3">
        <f t="shared" ref="D3:D23" si="0">B3-C3</f>
        <v>6.3262617999999993E-2</v>
      </c>
      <c r="F3">
        <v>4.4400000000000002E-2</v>
      </c>
      <c r="G3">
        <f>'E half'!I3</f>
        <v>6.6597381999999997E-2</v>
      </c>
      <c r="H3">
        <f t="shared" ref="H3:H23" si="1">F3-G3</f>
        <v>-2.2197381999999995E-2</v>
      </c>
    </row>
    <row r="4" spans="1:13">
      <c r="A4" s="1">
        <v>0.2</v>
      </c>
      <c r="B4">
        <v>7.9500000000000001E-2</v>
      </c>
      <c r="C4">
        <f>'E half'!D4</f>
        <v>3.6002381999999999E-2</v>
      </c>
      <c r="D4">
        <f t="shared" si="0"/>
        <v>4.3497618000000002E-2</v>
      </c>
      <c r="F4">
        <v>4.5929999999999999E-2</v>
      </c>
      <c r="G4">
        <f>'E half'!I4</f>
        <v>6.1562381999999999E-2</v>
      </c>
      <c r="H4">
        <f t="shared" si="1"/>
        <v>-1.5632382E-2</v>
      </c>
    </row>
    <row r="5" spans="1:13">
      <c r="A5" s="1">
        <v>0.3</v>
      </c>
      <c r="B5">
        <v>8.7739999999999999E-2</v>
      </c>
      <c r="C5">
        <f>'E half'!D5</f>
        <v>3.6002381999999999E-2</v>
      </c>
      <c r="D5">
        <f t="shared" si="0"/>
        <v>5.1737617999999999E-2</v>
      </c>
      <c r="F5">
        <v>4.2419999999999999E-2</v>
      </c>
      <c r="G5">
        <f>'E half'!I5</f>
        <v>5.4012381999999998E-2</v>
      </c>
      <c r="H5">
        <f>F5-G5</f>
        <v>-1.1592381999999998E-2</v>
      </c>
    </row>
    <row r="6" spans="1:13">
      <c r="A6" s="1">
        <v>0.4</v>
      </c>
      <c r="B6">
        <v>9.0480000000000005E-2</v>
      </c>
      <c r="C6">
        <f>'E half'!D6</f>
        <v>3.6002381999999999E-2</v>
      </c>
      <c r="D6">
        <f t="shared" si="0"/>
        <v>5.4477618000000005E-2</v>
      </c>
      <c r="F6">
        <v>3.6929999999999998E-2</v>
      </c>
      <c r="G6">
        <f>'E half'!I6</f>
        <v>5.9047381999999995E-2</v>
      </c>
      <c r="H6">
        <f t="shared" si="1"/>
        <v>-2.2117381999999998E-2</v>
      </c>
    </row>
    <row r="7" spans="1:13">
      <c r="A7" s="1">
        <v>0.5</v>
      </c>
      <c r="B7">
        <v>9.0480000000000005E-2</v>
      </c>
      <c r="C7">
        <f>'E half'!D7</f>
        <v>3.3487381999999996E-2</v>
      </c>
      <c r="D7">
        <f t="shared" si="0"/>
        <v>5.6992618000000009E-2</v>
      </c>
      <c r="F7">
        <v>3.4939999999999999E-2</v>
      </c>
      <c r="G7">
        <f>'E half'!I7</f>
        <v>5.6527382000000001E-2</v>
      </c>
      <c r="H7">
        <f t="shared" si="1"/>
        <v>-2.1587382000000002E-2</v>
      </c>
    </row>
    <row r="8" spans="1:13">
      <c r="A8" s="1">
        <v>0.6</v>
      </c>
      <c r="B8">
        <v>9.3840000000000007E-2</v>
      </c>
      <c r="C8">
        <f>'E half'!D8</f>
        <v>2.5247381999999999E-2</v>
      </c>
      <c r="D8">
        <f t="shared" si="0"/>
        <v>6.8592618000000008E-2</v>
      </c>
      <c r="F8">
        <v>3.9829999999999997E-2</v>
      </c>
      <c r="G8">
        <f>'E half'!I8</f>
        <v>2.5247381999999999E-2</v>
      </c>
      <c r="H8">
        <f t="shared" si="1"/>
        <v>1.4582617999999999E-2</v>
      </c>
    </row>
    <row r="9" spans="1:13">
      <c r="A9" s="1">
        <v>0.7</v>
      </c>
      <c r="B9">
        <v>8.7739999999999999E-2</v>
      </c>
      <c r="C9">
        <f>'E half'!D9</f>
        <v>2.5247381999999999E-2</v>
      </c>
      <c r="D9">
        <f t="shared" si="0"/>
        <v>6.2492618E-2</v>
      </c>
      <c r="F9">
        <v>3.7379999999999997E-2</v>
      </c>
      <c r="G9">
        <f>'E half'!I9</f>
        <v>2.5247381999999999E-2</v>
      </c>
      <c r="H9">
        <f t="shared" si="1"/>
        <v>1.2132617999999998E-2</v>
      </c>
    </row>
    <row r="10" spans="1:13">
      <c r="A10" s="1">
        <v>0.8</v>
      </c>
      <c r="B10">
        <v>8.652E-2</v>
      </c>
      <c r="C10">
        <f>'E half'!D10</f>
        <v>2.5247381999999999E-2</v>
      </c>
      <c r="D10">
        <f t="shared" si="0"/>
        <v>6.1272618000000001E-2</v>
      </c>
      <c r="F10">
        <v>3.8300000000000001E-2</v>
      </c>
      <c r="G10">
        <f>'E half'!I10</f>
        <v>2.5247381999999999E-2</v>
      </c>
      <c r="H10">
        <f t="shared" si="1"/>
        <v>1.3052618000000002E-2</v>
      </c>
    </row>
    <row r="11" spans="1:13">
      <c r="A11" s="1">
        <v>0.9</v>
      </c>
      <c r="B11">
        <v>8.591E-2</v>
      </c>
      <c r="C11">
        <f>'E half'!D11</f>
        <v>2.5247381999999999E-2</v>
      </c>
      <c r="D11">
        <f t="shared" si="0"/>
        <v>6.0662618000000001E-2</v>
      </c>
      <c r="F11">
        <v>2.6089999999999999E-2</v>
      </c>
      <c r="G11">
        <f>'E half'!I11</f>
        <v>2.5247381999999999E-2</v>
      </c>
      <c r="H11">
        <f t="shared" si="1"/>
        <v>8.4261799999999984E-4</v>
      </c>
    </row>
    <row r="12" spans="1:13">
      <c r="A12" s="1">
        <v>1</v>
      </c>
      <c r="B12">
        <v>0.10009999999999999</v>
      </c>
      <c r="C12">
        <f>'E half'!D12</f>
        <v>2.5247381999999999E-2</v>
      </c>
      <c r="D12">
        <f t="shared" si="0"/>
        <v>7.4852617999999996E-2</v>
      </c>
      <c r="F12">
        <v>4.0129999999999999E-2</v>
      </c>
      <c r="G12">
        <f>'E half'!I12</f>
        <v>2.5247381999999999E-2</v>
      </c>
      <c r="H12">
        <f t="shared" si="1"/>
        <v>1.4882618E-2</v>
      </c>
    </row>
    <row r="13" spans="1:13">
      <c r="A13" s="1">
        <v>1.2</v>
      </c>
      <c r="B13">
        <v>8.0110000000000001E-2</v>
      </c>
      <c r="C13">
        <f>'E half'!D13</f>
        <v>2.5247381999999999E-2</v>
      </c>
      <c r="D13">
        <f t="shared" si="0"/>
        <v>5.4862618000000002E-2</v>
      </c>
      <c r="F13">
        <v>4.0129999999999999E-2</v>
      </c>
      <c r="G13">
        <f>'E half'!I13</f>
        <v>2.5247381999999999E-2</v>
      </c>
      <c r="H13">
        <f t="shared" si="1"/>
        <v>1.4882618E-2</v>
      </c>
    </row>
    <row r="14" spans="1:13">
      <c r="A14" s="1">
        <v>1.4</v>
      </c>
      <c r="B14">
        <v>0.10009999999999999</v>
      </c>
      <c r="C14">
        <f>'E half'!D14</f>
        <v>2.5247381999999999E-2</v>
      </c>
      <c r="D14">
        <f t="shared" si="0"/>
        <v>7.4852617999999996E-2</v>
      </c>
      <c r="F14">
        <v>2.0140000000000002E-2</v>
      </c>
      <c r="G14">
        <f>'E half'!I14</f>
        <v>2.5247381999999999E-2</v>
      </c>
      <c r="H14">
        <f t="shared" si="1"/>
        <v>-5.1073819999999971E-3</v>
      </c>
    </row>
    <row r="15" spans="1:13">
      <c r="A15" s="1">
        <v>1.6</v>
      </c>
      <c r="B15">
        <v>8.0110000000000001E-2</v>
      </c>
      <c r="C15">
        <f>'E half'!D15</f>
        <v>2.5247381999999999E-2</v>
      </c>
      <c r="D15">
        <f t="shared" si="0"/>
        <v>5.4862618000000002E-2</v>
      </c>
      <c r="F15">
        <v>4.0129999999999999E-2</v>
      </c>
      <c r="G15">
        <f>'E half'!I15</f>
        <v>2.5247381999999999E-2</v>
      </c>
      <c r="H15">
        <f t="shared" si="1"/>
        <v>1.4882618E-2</v>
      </c>
    </row>
    <row r="16" spans="1:13">
      <c r="A16" s="1">
        <v>1.8</v>
      </c>
      <c r="B16">
        <v>9.9330000000000002E-2</v>
      </c>
      <c r="C16">
        <f>'E half'!D16</f>
        <v>2.5247381999999999E-2</v>
      </c>
      <c r="D16">
        <f t="shared" si="0"/>
        <v>7.4082618000000003E-2</v>
      </c>
      <c r="F16">
        <v>3.9219999999999998E-2</v>
      </c>
      <c r="G16">
        <f>'E half'!I16</f>
        <v>2.5247381999999999E-2</v>
      </c>
      <c r="H16">
        <f t="shared" si="1"/>
        <v>1.3972617999999999E-2</v>
      </c>
    </row>
    <row r="17" spans="1:8">
      <c r="A17" s="1">
        <v>2</v>
      </c>
      <c r="B17">
        <v>8.0110000000000001E-2</v>
      </c>
      <c r="C17">
        <f>'E half'!D17</f>
        <v>2.5247381999999999E-2</v>
      </c>
      <c r="D17">
        <f t="shared" si="0"/>
        <v>5.4862618000000002E-2</v>
      </c>
      <c r="F17">
        <v>4.0129999999999999E-2</v>
      </c>
      <c r="G17">
        <f>'E half'!I17</f>
        <v>2.5247381999999999E-2</v>
      </c>
      <c r="H17">
        <f t="shared" si="1"/>
        <v>1.4882618E-2</v>
      </c>
    </row>
    <row r="18" spans="1:8">
      <c r="A18" s="1">
        <v>2.5</v>
      </c>
      <c r="B18">
        <v>8.0110000000000001E-2</v>
      </c>
      <c r="C18">
        <f>'E half'!D18</f>
        <v>2.5247381999999999E-2</v>
      </c>
      <c r="D18">
        <f t="shared" si="0"/>
        <v>5.4862618000000002E-2</v>
      </c>
      <c r="F18">
        <v>4.0129999999999999E-2</v>
      </c>
      <c r="G18">
        <f>'E half'!I18</f>
        <v>2.5247381999999999E-2</v>
      </c>
      <c r="H18">
        <f t="shared" si="1"/>
        <v>1.4882618E-2</v>
      </c>
    </row>
    <row r="19" spans="1:8">
      <c r="A19" s="1">
        <v>3</v>
      </c>
      <c r="B19">
        <v>9.9640000000000006E-2</v>
      </c>
      <c r="C19">
        <f>'E half'!D19</f>
        <v>2.5247381999999999E-2</v>
      </c>
      <c r="D19">
        <f t="shared" si="0"/>
        <v>7.4392618000000008E-2</v>
      </c>
      <c r="F19">
        <v>-4.5780000000000001E-4</v>
      </c>
      <c r="G19">
        <f>'E half'!I19</f>
        <v>2.5247381999999999E-2</v>
      </c>
      <c r="H19">
        <f t="shared" si="1"/>
        <v>-2.5705182E-2</v>
      </c>
    </row>
    <row r="20" spans="1:8">
      <c r="A20" s="1">
        <v>4</v>
      </c>
      <c r="B20">
        <v>0.10009999999999999</v>
      </c>
      <c r="C20">
        <f>'E half'!D20</f>
        <v>2.5247381999999999E-2</v>
      </c>
      <c r="D20">
        <f t="shared" si="0"/>
        <v>7.4852617999999996E-2</v>
      </c>
      <c r="F20">
        <v>4.0129999999999999E-2</v>
      </c>
      <c r="G20">
        <f>'E half'!I20</f>
        <v>2.5247381999999999E-2</v>
      </c>
      <c r="H20">
        <f t="shared" si="1"/>
        <v>1.4882618E-2</v>
      </c>
    </row>
    <row r="21" spans="1:8">
      <c r="A21" s="1">
        <v>5</v>
      </c>
      <c r="B21">
        <v>0.1198</v>
      </c>
      <c r="C21">
        <f>'E half'!D21</f>
        <v>2.5247381999999999E-2</v>
      </c>
      <c r="D21">
        <f t="shared" si="0"/>
        <v>9.4552618000000005E-2</v>
      </c>
      <c r="F21">
        <v>4.9739999999999999E-2</v>
      </c>
      <c r="G21">
        <f>'E half'!I21</f>
        <v>2.5247381999999999E-2</v>
      </c>
      <c r="H21">
        <f t="shared" si="1"/>
        <v>2.4492618000000001E-2</v>
      </c>
    </row>
    <row r="22" spans="1:8">
      <c r="A22" s="1">
        <v>6</v>
      </c>
      <c r="B22">
        <v>0.12989999999999999</v>
      </c>
      <c r="C22">
        <f>'E half'!D22</f>
        <v>2.5247381999999999E-2</v>
      </c>
      <c r="D22">
        <f t="shared" si="0"/>
        <v>0.10465261799999999</v>
      </c>
      <c r="F22">
        <v>3.9829999999999997E-2</v>
      </c>
      <c r="G22">
        <f>'E half'!I22</f>
        <v>2.5247381999999999E-2</v>
      </c>
      <c r="H22">
        <f t="shared" si="1"/>
        <v>1.4582617999999999E-2</v>
      </c>
    </row>
    <row r="23" spans="1:8">
      <c r="A23" s="1">
        <v>7</v>
      </c>
      <c r="B23">
        <v>0.10009999999999999</v>
      </c>
      <c r="C23">
        <f>'E half'!D23</f>
        <v>2.5247381999999999E-2</v>
      </c>
      <c r="D23">
        <f t="shared" si="0"/>
        <v>7.4852617999999996E-2</v>
      </c>
      <c r="F23">
        <v>1.526E-4</v>
      </c>
      <c r="G23">
        <f>'E half'!I23</f>
        <v>2.5247381999999999E-2</v>
      </c>
      <c r="H23">
        <f t="shared" si="1"/>
        <v>-2.5094782E-2</v>
      </c>
    </row>
    <row r="24" spans="1:8">
      <c r="A24" s="1"/>
    </row>
    <row r="25" spans="1:8">
      <c r="A25" s="1"/>
    </row>
    <row r="26" spans="1:8">
      <c r="A26" s="1"/>
    </row>
    <row r="27" spans="1:8">
      <c r="A27" s="1">
        <v>2.5000000000000001E-3</v>
      </c>
      <c r="B27">
        <v>6.4000000000000003E-3</v>
      </c>
      <c r="C27">
        <f>'E half'!D3</f>
        <v>2.8447382E-2</v>
      </c>
      <c r="D27">
        <f>B27-C27</f>
        <v>-2.2047382000000001E-2</v>
      </c>
      <c r="F27">
        <v>8.2699999999999996E-2</v>
      </c>
      <c r="G27">
        <f>'E half'!I3</f>
        <v>6.6597381999999997E-2</v>
      </c>
      <c r="H27">
        <f>F27-G27</f>
        <v>1.6102617999999999E-2</v>
      </c>
    </row>
    <row r="28" spans="1:8">
      <c r="A28" s="1">
        <v>5.0000000000000001E-3</v>
      </c>
      <c r="B28">
        <v>2.1510000000000001E-2</v>
      </c>
      <c r="C28">
        <f>'E half'!D4</f>
        <v>3.6002381999999999E-2</v>
      </c>
      <c r="D28">
        <f t="shared" ref="D28:D31" si="2">B28-C28</f>
        <v>-1.4492381999999998E-2</v>
      </c>
      <c r="F28">
        <v>7.263E-2</v>
      </c>
      <c r="G28">
        <f>'E half'!I4</f>
        <v>6.1562381999999999E-2</v>
      </c>
      <c r="H28">
        <f t="shared" ref="H28:H31" si="3">F28-G28</f>
        <v>1.1067618000000001E-2</v>
      </c>
    </row>
    <row r="29" spans="1:8">
      <c r="A29" s="1">
        <v>0.01</v>
      </c>
      <c r="B29">
        <v>2.1510000000000001E-2</v>
      </c>
      <c r="C29">
        <f>'E half'!D5</f>
        <v>3.6002381999999999E-2</v>
      </c>
      <c r="D29">
        <f t="shared" si="2"/>
        <v>-1.4492381999999998E-2</v>
      </c>
      <c r="F29">
        <v>5.7529999999999998E-2</v>
      </c>
      <c r="G29">
        <f>'E half'!I5</f>
        <v>5.4012381999999998E-2</v>
      </c>
      <c r="H29">
        <f t="shared" si="3"/>
        <v>3.5176180000000001E-3</v>
      </c>
    </row>
    <row r="30" spans="1:8">
      <c r="A30" s="1">
        <v>2.5000000000000001E-2</v>
      </c>
      <c r="B30">
        <v>2.1510000000000001E-2</v>
      </c>
      <c r="C30">
        <f>'E half'!D6</f>
        <v>3.6002381999999999E-2</v>
      </c>
      <c r="D30">
        <f t="shared" si="2"/>
        <v>-1.4492381999999998E-2</v>
      </c>
      <c r="F30">
        <v>6.7599999999999993E-2</v>
      </c>
      <c r="G30">
        <f>'E half'!I6</f>
        <v>5.9047381999999995E-2</v>
      </c>
      <c r="H30">
        <f t="shared" si="3"/>
        <v>8.5526179999999979E-3</v>
      </c>
    </row>
    <row r="31" spans="1:8">
      <c r="A31" s="1">
        <v>0.05</v>
      </c>
      <c r="B31">
        <v>0.1648</v>
      </c>
      <c r="C31">
        <f>'E half'!D7</f>
        <v>3.3487381999999996E-2</v>
      </c>
      <c r="D31">
        <f t="shared" si="2"/>
        <v>0.13131261799999999</v>
      </c>
      <c r="F31">
        <v>6.2560000000000004E-2</v>
      </c>
      <c r="G31">
        <f>'E half'!I7</f>
        <v>5.6527382000000001E-2</v>
      </c>
      <c r="H31">
        <f t="shared" si="3"/>
        <v>6.0326180000000035E-3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I1" workbookViewId="0">
      <selection activeCell="Q15" sqref="Q15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>
        <v>2.5000000000000001E-3</v>
      </c>
      <c r="J6">
        <v>6.4000000000000003E-3</v>
      </c>
      <c r="K6">
        <v>8.2699999999999996E-2</v>
      </c>
      <c r="L6">
        <f>J6-K6</f>
        <v>-7.6299999999999993E-2</v>
      </c>
      <c r="M6">
        <f>E24*L6</f>
        <v>0.75552389033342326</v>
      </c>
      <c r="N6">
        <f>G16*EXP(M6)</f>
        <v>1.8513409862302814</v>
      </c>
      <c r="P6">
        <f>'PSI graph'!Q6</f>
        <v>936.30735744494939</v>
      </c>
    </row>
    <row r="7" spans="1:17">
      <c r="I7" s="1">
        <v>5.0000000000000001E-3</v>
      </c>
      <c r="J7">
        <v>2.1510000000000001E-2</v>
      </c>
      <c r="K7">
        <v>7.263E-2</v>
      </c>
      <c r="L7">
        <f>J7-K7</f>
        <v>-5.1119999999999999E-2</v>
      </c>
      <c r="M7">
        <f>L7*E24</f>
        <v>0.5061911045064823</v>
      </c>
      <c r="N7">
        <f>G16*EXP(M7)</f>
        <v>1.4427881374273295</v>
      </c>
      <c r="P7">
        <f>'PSI graph'!Q7</f>
        <v>1112.7368899120709</v>
      </c>
    </row>
    <row r="8" spans="1:17">
      <c r="I8" s="1">
        <v>0.01</v>
      </c>
      <c r="J8">
        <v>2.1510000000000001E-2</v>
      </c>
      <c r="K8">
        <v>5.7529999999999998E-2</v>
      </c>
      <c r="L8">
        <f t="shared" ref="L8:L10" si="0">J8-K8</f>
        <v>-3.6019999999999996E-2</v>
      </c>
      <c r="M8">
        <f>L8*E24</f>
        <v>0.3566706491456082</v>
      </c>
      <c r="N8">
        <f>G16*EXP(M8)</f>
        <v>1.242414908752282</v>
      </c>
      <c r="P8">
        <f>'PSI graph'!Q8</f>
        <v>858378734.31415045</v>
      </c>
    </row>
    <row r="9" spans="1:17">
      <c r="I9" s="1">
        <v>2.5000000000000001E-2</v>
      </c>
      <c r="J9">
        <v>2.1510000000000001E-2</v>
      </c>
      <c r="K9">
        <v>6.7599999999999993E-2</v>
      </c>
      <c r="L9">
        <f t="shared" si="0"/>
        <v>-4.6089999999999992E-2</v>
      </c>
      <c r="M9">
        <f>L9*E24</f>
        <v>0.45638395944256188</v>
      </c>
      <c r="N9">
        <f>G16*EXP(M9)</f>
        <v>1.3726872336245983</v>
      </c>
      <c r="P9">
        <f>'PSI graph'!Q9</f>
        <v>419590000.74578249</v>
      </c>
    </row>
    <row r="10" spans="1:17">
      <c r="I10" s="1">
        <v>0.05</v>
      </c>
      <c r="J10">
        <v>1.6480000000000002E-2</v>
      </c>
      <c r="K10">
        <v>6.2560000000000004E-2</v>
      </c>
      <c r="L10">
        <f t="shared" si="0"/>
        <v>-4.6080000000000003E-2</v>
      </c>
      <c r="M10">
        <f>L10*E24</f>
        <v>0.45628493927344882</v>
      </c>
      <c r="N10">
        <f>G16*EXP(M10)</f>
        <v>1.3725513166319583</v>
      </c>
      <c r="P10">
        <f>'PSI graph'!Q10</f>
        <v>284346551.73036027</v>
      </c>
    </row>
    <row r="11" spans="1:17">
      <c r="L11">
        <f>J11-K11</f>
        <v>0</v>
      </c>
      <c r="M11">
        <f>L11*E24</f>
        <v>0</v>
      </c>
      <c r="N11">
        <f>G16*EXP(M11)</f>
        <v>0.86969417127512338</v>
      </c>
    </row>
    <row r="12" spans="1:17">
      <c r="A12">
        <v>96485.331999999995</v>
      </c>
      <c r="I12" s="1"/>
      <c r="L12">
        <f t="shared" ref="L12:L27" si="1">J12-K12</f>
        <v>0</v>
      </c>
      <c r="M12">
        <f>L12*E24</f>
        <v>0</v>
      </c>
      <c r="N12">
        <f>G16*EXP(M12)</f>
        <v>0.86969417127512338</v>
      </c>
    </row>
    <row r="13" spans="1:17">
      <c r="B13" s="1" t="s">
        <v>48</v>
      </c>
      <c r="C13">
        <v>0.5</v>
      </c>
      <c r="I13" s="1"/>
      <c r="L13">
        <f t="shared" si="1"/>
        <v>0</v>
      </c>
      <c r="M13">
        <f>L13*E24</f>
        <v>0</v>
      </c>
      <c r="N13">
        <f>G16*EXP(M13)</f>
        <v>0.86969417127512338</v>
      </c>
    </row>
    <row r="14" spans="1:17">
      <c r="B14" s="1" t="s">
        <v>49</v>
      </c>
      <c r="I14" s="1"/>
      <c r="L14">
        <f t="shared" si="1"/>
        <v>0</v>
      </c>
      <c r="M14">
        <f>L14*E24</f>
        <v>0</v>
      </c>
      <c r="N14">
        <f>G16*EXP(M14)</f>
        <v>0.86969417127512338</v>
      </c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  <c r="L15">
        <f t="shared" si="1"/>
        <v>0</v>
      </c>
      <c r="M15">
        <f>L15*E24</f>
        <v>0</v>
      </c>
      <c r="N15">
        <f>G16*EXP(M15)</f>
        <v>0.86969417127512338</v>
      </c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  <c r="L16">
        <f t="shared" si="1"/>
        <v>0</v>
      </c>
      <c r="M16">
        <f>L16*E24</f>
        <v>0</v>
      </c>
      <c r="N16">
        <f>G16*EXP(M16)</f>
        <v>0.86969417127512338</v>
      </c>
    </row>
    <row r="17" spans="2:14">
      <c r="B17" s="1" t="s">
        <v>55</v>
      </c>
      <c r="I17" s="1"/>
      <c r="L17">
        <f t="shared" si="1"/>
        <v>0</v>
      </c>
      <c r="M17">
        <f>L17*E24</f>
        <v>0</v>
      </c>
      <c r="N17">
        <f>G16*EXP(M17)</f>
        <v>0.86969417127512338</v>
      </c>
    </row>
    <row r="18" spans="2:14">
      <c r="B18" s="1" t="s">
        <v>56</v>
      </c>
      <c r="I18" s="1"/>
      <c r="L18">
        <f t="shared" si="1"/>
        <v>0</v>
      </c>
      <c r="M18">
        <f>L18*E24</f>
        <v>0</v>
      </c>
      <c r="N18">
        <f>G16*EXP(M18)</f>
        <v>0.86969417127512338</v>
      </c>
    </row>
    <row r="19" spans="2:14">
      <c r="B19" s="1"/>
      <c r="I19" s="1"/>
      <c r="L19">
        <f t="shared" si="1"/>
        <v>0</v>
      </c>
      <c r="M19">
        <f>L19*E24</f>
        <v>0</v>
      </c>
      <c r="N19">
        <f>G16*EXP(M19)</f>
        <v>0.86969417127512338</v>
      </c>
    </row>
    <row r="20" spans="2:14">
      <c r="B20" s="1"/>
      <c r="E20" t="s">
        <v>57</v>
      </c>
      <c r="G20" t="s">
        <v>58</v>
      </c>
      <c r="I20" s="1"/>
      <c r="L20">
        <f t="shared" si="1"/>
        <v>0</v>
      </c>
      <c r="M20">
        <f>L20*E24</f>
        <v>0</v>
      </c>
      <c r="N20">
        <f>G16*EXP(M20)</f>
        <v>0.86969417127512338</v>
      </c>
    </row>
    <row r="21" spans="2:14">
      <c r="B21" s="1"/>
      <c r="E21">
        <f>C13^2</f>
        <v>0.25</v>
      </c>
      <c r="G21">
        <f>E21*A12</f>
        <v>24121.332999999999</v>
      </c>
      <c r="I21" s="1"/>
      <c r="L21">
        <f t="shared" si="1"/>
        <v>0</v>
      </c>
      <c r="M21">
        <f>L21*E24</f>
        <v>0</v>
      </c>
      <c r="N21">
        <f>G16*EXP(M21)</f>
        <v>0.86969417127512338</v>
      </c>
    </row>
    <row r="22" spans="2:14">
      <c r="B22" s="1" t="s">
        <v>59</v>
      </c>
      <c r="I22" s="1"/>
      <c r="L22">
        <f t="shared" si="1"/>
        <v>0</v>
      </c>
      <c r="M22">
        <f>L22*E24</f>
        <v>0</v>
      </c>
      <c r="N22">
        <f>G16*EXP(M22)</f>
        <v>0.86969417127512338</v>
      </c>
    </row>
    <row r="23" spans="2:14">
      <c r="B23">
        <v>2436.002</v>
      </c>
      <c r="E23" t="s">
        <v>60</v>
      </c>
      <c r="I23" s="1"/>
      <c r="L23">
        <f t="shared" si="1"/>
        <v>0</v>
      </c>
      <c r="M23">
        <f>L23*E24</f>
        <v>0</v>
      </c>
      <c r="N23">
        <f>G16*EXP(M23)</f>
        <v>0.86969417127512338</v>
      </c>
    </row>
    <row r="24" spans="2:14">
      <c r="E24">
        <f>-G21/B23</f>
        <v>-9.9020169113161636</v>
      </c>
      <c r="I24" s="1"/>
      <c r="L24">
        <f t="shared" si="1"/>
        <v>0</v>
      </c>
      <c r="M24">
        <f>L24*E24</f>
        <v>0</v>
      </c>
      <c r="N24">
        <f>G16*EXP(M24)</f>
        <v>0.86969417127512338</v>
      </c>
    </row>
    <row r="25" spans="2:14">
      <c r="I25" s="1"/>
      <c r="L25">
        <f t="shared" si="1"/>
        <v>0</v>
      </c>
      <c r="M25">
        <f>L25*E24</f>
        <v>0</v>
      </c>
      <c r="N25">
        <f>G16*EXP(M25)</f>
        <v>0.86969417127512338</v>
      </c>
    </row>
    <row r="26" spans="2:14">
      <c r="I26" s="1"/>
      <c r="L26">
        <f t="shared" si="1"/>
        <v>0</v>
      </c>
      <c r="M26">
        <f>L26*E24</f>
        <v>0</v>
      </c>
      <c r="N26">
        <f>G16*EXP(M26)</f>
        <v>0.86969417127512338</v>
      </c>
    </row>
    <row r="27" spans="2:14">
      <c r="I27" s="1"/>
      <c r="L27">
        <f t="shared" si="1"/>
        <v>0</v>
      </c>
      <c r="M27">
        <f>L27*E24</f>
        <v>0</v>
      </c>
      <c r="N27">
        <f>G16*EXP(M27)</f>
        <v>0.86969417127512338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H1" workbookViewId="0">
      <selection activeCell="S15" sqref="S15:S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0" t="s">
        <v>65</v>
      </c>
      <c r="P4" s="10"/>
      <c r="Q4" s="10"/>
      <c r="R4" s="10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>
        <v>2.5000000000000001E-3</v>
      </c>
      <c r="L6" s="7">
        <v>3.6668199999999999E-6</v>
      </c>
      <c r="M6">
        <v>2.9019699999999999E-6</v>
      </c>
      <c r="O6">
        <f>K6*L6*303117.6102</f>
        <v>2.7786942885839098E-3</v>
      </c>
      <c r="P6">
        <f>O6/2436.002</f>
        <v>1.140678163886528E-6</v>
      </c>
      <c r="Q6">
        <f>P6^-0.5</f>
        <v>936.30735744494939</v>
      </c>
      <c r="S6" s="7">
        <f>PSI!N6/Q6</f>
        <v>1.9772791183467037E-3</v>
      </c>
    </row>
    <row r="7" spans="1:22">
      <c r="A7" s="1" t="s">
        <v>50</v>
      </c>
      <c r="B7" s="1"/>
      <c r="K7" s="1">
        <v>5.0000000000000001E-3</v>
      </c>
      <c r="L7" s="7">
        <v>1.29811E-6</v>
      </c>
      <c r="O7">
        <f t="shared" ref="O7:O26" si="0">K7*L7*303117.6102</f>
        <v>1.9674000048836098E-3</v>
      </c>
      <c r="P7">
        <f t="shared" ref="P7:P27" si="1">O7/2436.002</f>
        <v>8.0763480690229724E-7</v>
      </c>
      <c r="Q7">
        <f t="shared" ref="Q7:Q27" si="2">P7^-0.5</f>
        <v>1112.7368899120709</v>
      </c>
      <c r="S7" s="7">
        <f>PSI!N7/Q7</f>
        <v>1.2966121196371404E-3</v>
      </c>
    </row>
    <row r="8" spans="1:22">
      <c r="A8" s="1" t="s">
        <v>54</v>
      </c>
      <c r="B8" s="1"/>
      <c r="K8" s="1">
        <v>0.01</v>
      </c>
      <c r="L8" s="7">
        <v>1.0907081862112299E-18</v>
      </c>
      <c r="M8" s="7">
        <v>6.7959499999999999E-7</v>
      </c>
      <c r="O8">
        <f t="shared" si="0"/>
        <v>3.3061285882992461E-15</v>
      </c>
      <c r="P8">
        <f t="shared" si="1"/>
        <v>1.3571945295197811E-18</v>
      </c>
      <c r="Q8">
        <f t="shared" si="2"/>
        <v>858378734.31415045</v>
      </c>
      <c r="S8" s="7">
        <f>PSI!N8/Q8</f>
        <v>1.4473971209747858E-9</v>
      </c>
      <c r="T8" s="7">
        <f>AVERAGE(S6:S10)</f>
        <v>6.5478015678289341E-4</v>
      </c>
      <c r="V8" s="7">
        <f>T8/'[1]PSI graph'!$T$8</f>
        <v>0.97930441240770105</v>
      </c>
    </row>
    <row r="9" spans="1:22">
      <c r="A9" s="1" t="s">
        <v>73</v>
      </c>
      <c r="B9" s="1"/>
      <c r="K9" s="1">
        <v>2.5000000000000001E-2</v>
      </c>
      <c r="L9" s="7">
        <v>1.8258966997276499E-18</v>
      </c>
      <c r="M9" s="7">
        <v>2.4437200000000001E-7</v>
      </c>
      <c r="O9">
        <f t="shared" si="0"/>
        <v>1.3836536102337806E-14</v>
      </c>
      <c r="P9">
        <f t="shared" si="1"/>
        <v>5.680018367118667E-18</v>
      </c>
      <c r="Q9">
        <f t="shared" si="2"/>
        <v>419590000.74578249</v>
      </c>
      <c r="S9" s="7">
        <f>PSI!N9/Q9</f>
        <v>3.2714965351528242E-9</v>
      </c>
    </row>
    <row r="10" spans="1:22">
      <c r="A10" s="1"/>
      <c r="B10" s="1"/>
      <c r="K10" s="1">
        <v>0.05</v>
      </c>
      <c r="L10" s="7">
        <v>1.98792747474247E-18</v>
      </c>
      <c r="M10" s="7">
        <v>5.7745200000000003E-7</v>
      </c>
      <c r="O10">
        <f t="shared" si="0"/>
        <v>3.0128791269742918E-14</v>
      </c>
      <c r="P10">
        <f t="shared" si="1"/>
        <v>1.2368130760870853E-17</v>
      </c>
      <c r="Q10">
        <f t="shared" si="2"/>
        <v>284346551.73036027</v>
      </c>
      <c r="S10" s="7">
        <f>PSI!N10/Q10</f>
        <v>4.8270369669667004E-9</v>
      </c>
    </row>
    <row r="11" spans="1:22">
      <c r="A11" s="1"/>
      <c r="B11" s="1"/>
      <c r="K11" s="1"/>
      <c r="L11" s="7"/>
      <c r="O11">
        <f t="shared" si="0"/>
        <v>0</v>
      </c>
      <c r="P11">
        <f t="shared" si="1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0"/>
        <v>0</v>
      </c>
      <c r="P12">
        <f t="shared" si="1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>
        <v>2.5000000000000001E-3</v>
      </c>
      <c r="L13">
        <v>2.9019699999999999E-6</v>
      </c>
      <c r="M13" s="1"/>
      <c r="O13">
        <f t="shared" si="0"/>
        <v>2.1990955281802351E-3</v>
      </c>
      <c r="P13">
        <f t="shared" si="1"/>
        <v>9.0274783361435462E-7</v>
      </c>
      <c r="Q13">
        <f t="shared" si="2"/>
        <v>1052.4870782427558</v>
      </c>
      <c r="S13" s="7">
        <f>PSI!N6/Q13</f>
        <v>1.7590154069362077E-3</v>
      </c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>
        <v>5.0000000000000001E-3</v>
      </c>
      <c r="M14" s="1"/>
      <c r="O14">
        <f t="shared" si="0"/>
        <v>0</v>
      </c>
      <c r="P14">
        <f t="shared" si="1"/>
        <v>0</v>
      </c>
      <c r="Q14" t="e">
        <f t="shared" si="2"/>
        <v>#DIV/0!</v>
      </c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>
        <v>1.8517041069594699E-18</v>
      </c>
      <c r="M15" s="1"/>
      <c r="O15" s="7">
        <f>K15*L15*303117.6102</f>
        <v>5.6128412369907967E-15</v>
      </c>
      <c r="P15">
        <f t="shared" si="1"/>
        <v>2.3041201267448863E-18</v>
      </c>
      <c r="Q15">
        <f t="shared" si="2"/>
        <v>658790671.96488035</v>
      </c>
      <c r="S15" s="7">
        <f>PSI!N8/Q15</f>
        <v>1.8859023990833224E-9</v>
      </c>
      <c r="T15" s="7">
        <f>AVERAGE(S13:S17)</f>
        <v>4.3975750474871411E-4</v>
      </c>
      <c r="V15" s="7">
        <f>T15/'[1]PSI graph'!$T$15</f>
        <v>0.65293423563497266</v>
      </c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>
        <v>1.66460857938975E-18</v>
      </c>
      <c r="O16" s="7">
        <f>K16*L16*303117.6102</f>
        <v>1.261430436257595E-14</v>
      </c>
      <c r="P16">
        <f t="shared" si="1"/>
        <v>5.1782816116636812E-18</v>
      </c>
      <c r="Q16">
        <f t="shared" si="2"/>
        <v>439447671.34038949</v>
      </c>
      <c r="S16" s="7">
        <f>PSI!N9/Q16</f>
        <v>3.1236648255244381E-9</v>
      </c>
    </row>
    <row r="17" spans="4:19">
      <c r="D17" s="1" t="s">
        <v>81</v>
      </c>
      <c r="E17" s="1"/>
      <c r="F17" s="1"/>
      <c r="G17" s="1"/>
      <c r="H17" s="1"/>
      <c r="J17" s="1"/>
      <c r="K17" s="1">
        <v>0.05</v>
      </c>
      <c r="L17" s="7">
        <v>7.8669636306850302E-18</v>
      </c>
      <c r="O17" s="7">
        <f>K17*L17*303117.6102</f>
        <v>1.192307607631781E-13</v>
      </c>
      <c r="P17">
        <f t="shared" si="1"/>
        <v>4.8945263905028851E-17</v>
      </c>
      <c r="Q17">
        <f t="shared" si="2"/>
        <v>142936999.99337867</v>
      </c>
      <c r="S17" s="7">
        <f>PSI!N10/Q17</f>
        <v>9.6024914241626703E-9</v>
      </c>
    </row>
    <row r="18" spans="4:19">
      <c r="D18" s="1" t="s">
        <v>82</v>
      </c>
      <c r="E18" s="1"/>
      <c r="F18" s="1"/>
      <c r="G18" s="1" t="s">
        <v>82</v>
      </c>
      <c r="H18" s="1"/>
      <c r="J18" s="1"/>
      <c r="K18" s="1"/>
      <c r="L18" s="7"/>
      <c r="O18">
        <f t="shared" si="0"/>
        <v>0</v>
      </c>
      <c r="P18">
        <f t="shared" si="1"/>
        <v>0</v>
      </c>
      <c r="Q18" t="e">
        <f t="shared" si="2"/>
        <v>#DIV/0!</v>
      </c>
    </row>
    <row r="19" spans="4:19">
      <c r="D19" s="1" t="s">
        <v>83</v>
      </c>
      <c r="E19" s="1"/>
      <c r="F19" s="1"/>
      <c r="G19" s="1"/>
      <c r="H19" s="1"/>
      <c r="J19" s="1"/>
      <c r="K19" s="1"/>
      <c r="L19" s="7"/>
      <c r="O19">
        <f t="shared" si="0"/>
        <v>0</v>
      </c>
      <c r="P19">
        <f t="shared" si="1"/>
        <v>0</v>
      </c>
      <c r="Q19" t="e">
        <f t="shared" si="2"/>
        <v>#DIV/0!</v>
      </c>
    </row>
    <row r="20" spans="4:19">
      <c r="D20" s="1"/>
      <c r="E20" s="1"/>
      <c r="F20" s="1"/>
      <c r="G20" s="1"/>
      <c r="H20" s="1"/>
      <c r="I20" s="1"/>
      <c r="J20" s="1"/>
      <c r="K20" s="1"/>
      <c r="L20" s="7"/>
      <c r="O20">
        <f t="shared" si="0"/>
        <v>0</v>
      </c>
      <c r="P20">
        <f t="shared" si="1"/>
        <v>0</v>
      </c>
      <c r="Q20" t="e">
        <f t="shared" si="2"/>
        <v>#DIV/0!</v>
      </c>
    </row>
    <row r="21" spans="4:19">
      <c r="K21" s="1"/>
      <c r="L21" s="7"/>
      <c r="O21">
        <f t="shared" si="0"/>
        <v>0</v>
      </c>
      <c r="P21">
        <f t="shared" si="1"/>
        <v>0</v>
      </c>
      <c r="Q21" t="e">
        <f t="shared" si="2"/>
        <v>#DIV/0!</v>
      </c>
    </row>
    <row r="22" spans="4:19">
      <c r="K22" s="1"/>
      <c r="L22" s="7"/>
      <c r="O22">
        <f t="shared" si="0"/>
        <v>0</v>
      </c>
      <c r="P22">
        <f t="shared" si="1"/>
        <v>0</v>
      </c>
      <c r="Q22" t="e">
        <f t="shared" si="2"/>
        <v>#DIV/0!</v>
      </c>
    </row>
    <row r="23" spans="4:19">
      <c r="K23" s="1"/>
      <c r="L23" s="7"/>
      <c r="O23">
        <f t="shared" si="0"/>
        <v>0</v>
      </c>
      <c r="P23">
        <f t="shared" si="1"/>
        <v>0</v>
      </c>
      <c r="Q23" t="e">
        <f t="shared" si="2"/>
        <v>#DIV/0!</v>
      </c>
    </row>
    <row r="24" spans="4:19">
      <c r="K24" s="1"/>
      <c r="L24" s="7"/>
      <c r="O24">
        <f t="shared" si="0"/>
        <v>0</v>
      </c>
      <c r="P24">
        <f t="shared" si="1"/>
        <v>0</v>
      </c>
      <c r="Q24" t="e">
        <f t="shared" si="2"/>
        <v>#DIV/0!</v>
      </c>
    </row>
    <row r="25" spans="4:19">
      <c r="K25" s="1"/>
      <c r="L25" s="7"/>
      <c r="O25">
        <f t="shared" si="0"/>
        <v>0</v>
      </c>
      <c r="P25">
        <f t="shared" si="1"/>
        <v>0</v>
      </c>
      <c r="Q25" t="e">
        <f t="shared" si="2"/>
        <v>#DIV/0!</v>
      </c>
    </row>
    <row r="26" spans="4:19">
      <c r="K26" s="1"/>
      <c r="L26" s="7"/>
      <c r="O26">
        <f t="shared" si="0"/>
        <v>0</v>
      </c>
      <c r="P26">
        <f t="shared" si="1"/>
        <v>0</v>
      </c>
      <c r="Q26" t="e">
        <f t="shared" si="2"/>
        <v>#DIV/0!</v>
      </c>
    </row>
    <row r="27" spans="4:19">
      <c r="K27" s="1"/>
      <c r="O27" t="e">
        <f>K27*L28*303117.6102</f>
        <v>#VALUE!</v>
      </c>
      <c r="P27" t="e">
        <f t="shared" si="1"/>
        <v>#VALUE!</v>
      </c>
      <c r="Q27" t="e">
        <f t="shared" si="2"/>
        <v>#VALUE!</v>
      </c>
    </row>
    <row r="28" spans="4:19">
      <c r="L28" s="7" t="s">
        <v>84</v>
      </c>
    </row>
    <row r="29" spans="4:19">
      <c r="L29">
        <f>PI()^0.5</f>
        <v>1.7724538509055159</v>
      </c>
      <c r="M29">
        <f>L29*L30</f>
        <v>0.39633272976060108</v>
      </c>
    </row>
    <row r="30" spans="4:19">
      <c r="L30">
        <f>0.05^0.5</f>
        <v>0.22360679774997896</v>
      </c>
    </row>
    <row r="33" spans="12:17">
      <c r="L33" s="7">
        <v>1.7780000000000001E-8</v>
      </c>
      <c r="M33" t="s">
        <v>85</v>
      </c>
      <c r="N33">
        <v>96485.331999999995</v>
      </c>
      <c r="O33" s="7">
        <v>3.8479999999999999</v>
      </c>
      <c r="P33" s="7">
        <v>1.9999999999999999E-6</v>
      </c>
      <c r="Q33" s="7">
        <f>L10^0.5</f>
        <v>1.4099388195033394E-9</v>
      </c>
    </row>
    <row r="34" spans="12:17">
      <c r="N34" s="8">
        <f>N33*O33*P33*Q33</f>
        <v>1.0469516426055038E-9</v>
      </c>
      <c r="O34" s="9"/>
      <c r="P34" s="9"/>
    </row>
    <row r="36" spans="12:17">
      <c r="N36" s="8">
        <f>N34/M29</f>
        <v>2.641597738440374E-9</v>
      </c>
      <c r="O36" s="9"/>
      <c r="P36" s="9"/>
    </row>
    <row r="38" spans="12:17">
      <c r="N38" s="8">
        <f>L33/N36</f>
        <v>6.7307749932044887</v>
      </c>
      <c r="O38" s="9"/>
      <c r="P38" s="9"/>
    </row>
    <row r="40" spans="12:17">
      <c r="N40" s="8">
        <f>N38/Q10</f>
        <v>2.3671027315946276E-8</v>
      </c>
      <c r="O40" s="9"/>
      <c r="P40" s="9"/>
    </row>
    <row r="43" spans="12:17">
      <c r="L43" t="s">
        <v>86</v>
      </c>
    </row>
    <row r="44" spans="12:17">
      <c r="L44">
        <f>0.00000001704</f>
        <v>1.7039999999999999E-8</v>
      </c>
      <c r="M44" t="s">
        <v>85</v>
      </c>
      <c r="N44">
        <v>96485.331999999995</v>
      </c>
      <c r="O44" s="7">
        <v>3.8479999999999999</v>
      </c>
      <c r="P44" s="7">
        <v>1.9999999999999999E-6</v>
      </c>
      <c r="Q44" s="7">
        <f>L9^0.5</f>
        <v>1.3512574513125358E-9</v>
      </c>
    </row>
    <row r="45" spans="12:17">
      <c r="N45" s="8">
        <f>N44*O44*P44*Q44</f>
        <v>1.0033777272214721E-9</v>
      </c>
      <c r="O45" s="9"/>
      <c r="P45" s="9"/>
      <c r="Q45" s="9"/>
    </row>
    <row r="47" spans="12:17">
      <c r="N47" s="8">
        <f>N45/M29</f>
        <v>2.5316549754231694E-9</v>
      </c>
      <c r="O47" s="9"/>
      <c r="P47" s="9"/>
      <c r="Q47" s="9"/>
    </row>
    <row r="49" spans="12:17">
      <c r="N49" s="8">
        <f>L44/N47</f>
        <v>6.7307749932044914</v>
      </c>
      <c r="O49" s="9"/>
      <c r="P49" s="9"/>
      <c r="Q49" s="9"/>
    </row>
    <row r="51" spans="12:17">
      <c r="N51" s="8">
        <f>N49/Q9</f>
        <v>1.6041314095286255E-8</v>
      </c>
      <c r="O51" s="9"/>
      <c r="P51" s="9"/>
      <c r="Q51" s="9"/>
    </row>
    <row r="53" spans="12:17">
      <c r="L53" t="s">
        <v>87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1.0443697555038779E-9</v>
      </c>
    </row>
    <row r="55" spans="12:17">
      <c r="N55" s="8">
        <f>N54*O54*P54*Q54</f>
        <v>7.754979264968764E-10</v>
      </c>
      <c r="O55" s="9"/>
      <c r="P55" s="9"/>
      <c r="Q55" s="9"/>
    </row>
    <row r="57" spans="12:17">
      <c r="N57" s="8">
        <f>N55/M29</f>
        <v>1.9566840391034687E-9</v>
      </c>
      <c r="O57" s="9"/>
      <c r="P57" s="9"/>
      <c r="Q57" s="9"/>
    </row>
    <row r="59" spans="12:17">
      <c r="N59" s="8">
        <f>L54/N57</f>
        <v>6.7307749932044985</v>
      </c>
      <c r="O59" s="9"/>
      <c r="P59" s="9"/>
      <c r="Q59" s="9"/>
    </row>
    <row r="61" spans="12:17">
      <c r="N61" s="8">
        <f>N59/Q8</f>
        <v>7.8412648451530274E-9</v>
      </c>
      <c r="O61" s="9"/>
      <c r="P61" s="9"/>
      <c r="Q61" s="9"/>
    </row>
    <row r="64" spans="12:17">
      <c r="L64" t="s">
        <v>88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1.1393463038075825E-3</v>
      </c>
    </row>
    <row r="66" spans="12:17">
      <c r="N66" s="8">
        <f>N65*O65*P65*Q65</f>
        <v>8.4602286834548188E-4</v>
      </c>
      <c r="O66" s="9"/>
      <c r="P66" s="9"/>
      <c r="Q66" s="9"/>
    </row>
    <row r="68" spans="12:17">
      <c r="N68" s="8">
        <f>N66/M29</f>
        <v>2.1346278134952656E-3</v>
      </c>
      <c r="O68" s="9"/>
      <c r="P68" s="9"/>
      <c r="Q68" s="9"/>
    </row>
    <row r="70" spans="12:17">
      <c r="N70" s="8">
        <f>L65/N68</f>
        <v>7.8561704733625659E-6</v>
      </c>
      <c r="O70" s="9"/>
      <c r="P70" s="9"/>
      <c r="Q70" s="9"/>
    </row>
    <row r="72" spans="12:17">
      <c r="N72" s="8">
        <f>N70/Q7</f>
        <v>7.0602229013755128E-9</v>
      </c>
      <c r="O72" s="9"/>
      <c r="P72" s="9"/>
      <c r="Q72" s="9"/>
    </row>
    <row r="74" spans="12:17">
      <c r="L74" t="s">
        <v>89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1.9148942529549772E-3</v>
      </c>
    </row>
    <row r="77" spans="12:17">
      <c r="N77" s="8">
        <f>N75*O75*P75*Q75</f>
        <v>1.4219068627766825E-3</v>
      </c>
      <c r="O77" s="9"/>
      <c r="P77" s="9"/>
      <c r="Q77" s="9"/>
    </row>
    <row r="79" spans="12:17">
      <c r="N79" s="8">
        <f>N77/M29</f>
        <v>3.5876594487555045E-3</v>
      </c>
      <c r="O79" s="9"/>
      <c r="P79" s="9"/>
      <c r="Q79" s="9"/>
    </row>
    <row r="81" spans="14:17">
      <c r="N81" s="8">
        <f>L75/N79</f>
        <v>5.5551537944643448E-6</v>
      </c>
      <c r="O81" s="9"/>
      <c r="P81" s="9"/>
      <c r="Q81" s="9"/>
    </row>
    <row r="83" spans="14:17">
      <c r="N83" s="8">
        <f>N81/Q6</f>
        <v>5.933045116321178E-9</v>
      </c>
      <c r="O83" s="9"/>
      <c r="P83" s="9"/>
      <c r="Q83" s="9"/>
    </row>
  </sheetData>
  <mergeCells count="21">
    <mergeCell ref="O4:R4"/>
    <mergeCell ref="N34:P34"/>
    <mergeCell ref="N36:P36"/>
    <mergeCell ref="N38:P38"/>
    <mergeCell ref="N40:P40"/>
    <mergeCell ref="N45:Q45"/>
    <mergeCell ref="N47:Q47"/>
    <mergeCell ref="N49:Q49"/>
    <mergeCell ref="N51:Q51"/>
    <mergeCell ref="N55:Q55"/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90</v>
      </c>
      <c r="D4" t="s">
        <v>91</v>
      </c>
      <c r="E4" t="s">
        <v>92</v>
      </c>
      <c r="F4" t="s">
        <v>93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90</v>
      </c>
      <c r="E5" t="s">
        <v>91</v>
      </c>
      <c r="F5" t="s">
        <v>92</v>
      </c>
      <c r="G5" t="s">
        <v>93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94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95</v>
      </c>
      <c r="G14" s="1"/>
      <c r="H14" s="1" t="s">
        <v>96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97</v>
      </c>
      <c r="G17" s="1"/>
      <c r="H17" s="1" t="s">
        <v>98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99</v>
      </c>
      <c r="G20" s="1"/>
      <c r="H20" s="1" t="s">
        <v>100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101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2023-09-17T13:29:20Z</dcterms:modified>
  <cp:category/>
  <cp:contentStatus/>
</cp:coreProperties>
</file>