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72" windowWidth="12420" windowHeight="5568"/>
  </bookViews>
  <sheets>
    <sheet name="TGA" sheetId="1" r:id="rId1"/>
  </sheets>
  <calcPr calcId="145621"/>
</workbook>
</file>

<file path=xl/calcChain.xml><?xml version="1.0" encoding="utf-8"?>
<calcChain xmlns="http://schemas.openxmlformats.org/spreadsheetml/2006/main">
  <c r="J9" i="1" l="1"/>
  <c r="K9" i="1"/>
  <c r="L9" i="1"/>
  <c r="L63" i="1" l="1"/>
  <c r="K63" i="1"/>
  <c r="J63" i="1"/>
  <c r="L60" i="1" l="1"/>
  <c r="K60" i="1"/>
  <c r="J60" i="1"/>
  <c r="L15" i="1" l="1"/>
  <c r="K15" i="1"/>
  <c r="J15" i="1"/>
  <c r="L57" i="1" l="1"/>
  <c r="K57" i="1"/>
  <c r="J57" i="1"/>
  <c r="L54" i="1"/>
  <c r="K54" i="1"/>
  <c r="J54" i="1"/>
  <c r="L51" i="1"/>
  <c r="K51" i="1"/>
  <c r="J51" i="1"/>
  <c r="L48" i="1"/>
  <c r="K48" i="1"/>
  <c r="J48" i="1"/>
  <c r="L45" i="1"/>
  <c r="K45" i="1"/>
  <c r="J45" i="1"/>
  <c r="L42" i="1"/>
  <c r="K42" i="1"/>
  <c r="J42" i="1"/>
  <c r="L39" i="1"/>
  <c r="K39" i="1"/>
  <c r="J39" i="1"/>
  <c r="L36" i="1" l="1"/>
  <c r="K36" i="1"/>
  <c r="J36" i="1"/>
  <c r="L33" i="1"/>
  <c r="K33" i="1"/>
  <c r="J33" i="1"/>
  <c r="L30" i="1"/>
  <c r="K30" i="1"/>
  <c r="J30" i="1"/>
  <c r="L27" i="1"/>
  <c r="K27" i="1"/>
  <c r="J27" i="1"/>
  <c r="L24" i="1"/>
  <c r="K24" i="1"/>
  <c r="J24" i="1"/>
  <c r="L21" i="1"/>
  <c r="K21" i="1"/>
  <c r="J21" i="1"/>
  <c r="L18" i="1" l="1"/>
  <c r="K18" i="1"/>
  <c r="J18" i="1"/>
  <c r="L12" i="1"/>
  <c r="K12" i="1"/>
  <c r="J12" i="1"/>
  <c r="J6" i="1" l="1"/>
  <c r="L6" i="1"/>
  <c r="K6" i="1"/>
  <c r="M9" i="1" s="1"/>
  <c r="N12" i="1" l="1"/>
  <c r="N63" i="1"/>
  <c r="M63" i="1"/>
  <c r="M60" i="1"/>
  <c r="M15" i="1"/>
  <c r="N45" i="1"/>
  <c r="N39" i="1"/>
  <c r="N51" i="1"/>
  <c r="M51" i="1"/>
  <c r="N54" i="1"/>
  <c r="N24" i="1"/>
  <c r="N42" i="1"/>
  <c r="M54" i="1"/>
  <c r="M48" i="1"/>
  <c r="M42" i="1"/>
  <c r="M39" i="1"/>
  <c r="M57" i="1"/>
  <c r="M45" i="1"/>
  <c r="M30" i="1"/>
  <c r="M27" i="1"/>
  <c r="N48" i="1"/>
  <c r="M33" i="1"/>
  <c r="M24" i="1"/>
  <c r="M21" i="1"/>
  <c r="N27" i="1"/>
  <c r="M36" i="1"/>
  <c r="N36" i="1"/>
  <c r="M12" i="1"/>
  <c r="M18" i="1"/>
</calcChain>
</file>

<file path=xl/sharedStrings.xml><?xml version="1.0" encoding="utf-8"?>
<sst xmlns="http://schemas.openxmlformats.org/spreadsheetml/2006/main" count="75" uniqueCount="75">
  <si>
    <t>Sample name</t>
  </si>
  <si>
    <t>TGA run date</t>
  </si>
  <si>
    <t>Final temp [C]</t>
  </si>
  <si>
    <t>Final weight % [wt%]</t>
  </si>
  <si>
    <t>standard deviation [wt%]</t>
  </si>
  <si>
    <t>Standard deviation [mg]</t>
  </si>
  <si>
    <t>Start mass [mg]</t>
  </si>
  <si>
    <t>95% of mass at temp [C]</t>
  </si>
  <si>
    <t>Final mass [mg]</t>
  </si>
  <si>
    <t>LR706S 3</t>
  </si>
  <si>
    <t>LR706S 4</t>
  </si>
  <si>
    <t>LR706S 5</t>
  </si>
  <si>
    <t>LR706S 6</t>
  </si>
  <si>
    <t>LR706S 7</t>
  </si>
  <si>
    <t>Average weight % [wt%]</t>
  </si>
  <si>
    <t>Weighted arithmetic mean of weight % [wt%]</t>
  </si>
  <si>
    <t>20150205 2.5% HA LR706S Part2</t>
  </si>
  <si>
    <t>20150205 2.5% HA LR706S Part3</t>
  </si>
  <si>
    <t>20150205 2.5% HA LR706S Part4</t>
  </si>
  <si>
    <t>Standard deviation [wt%]</t>
  </si>
  <si>
    <t>20140901 4.9% is8PLA HA LR706S Part1</t>
  </si>
  <si>
    <t>20140901 4.9% is8PLA HA LR706S Part2</t>
  </si>
  <si>
    <t>20140901 4.9% is8PLA HA LR706S Part3</t>
  </si>
  <si>
    <t>20150120 2.5% HA rods LR706S Part3</t>
  </si>
  <si>
    <t>20150120 2.5% HA rods LR706S Part4</t>
  </si>
  <si>
    <t>20150120 2.5% HA rods LR706S Part2(2)</t>
  </si>
  <si>
    <t>Average weight + coating -PLA [wt%]</t>
  </si>
  <si>
    <t>FINAL WEIGHT -PLA [wt%]</t>
  </si>
  <si>
    <t>20140930 1% HA LR706S Part2</t>
  </si>
  <si>
    <t>20140930 1% HA LR706S Part4</t>
  </si>
  <si>
    <t>20140930 1% HA LR706S Part5</t>
  </si>
  <si>
    <t>20151028 3.6% is16PLA HA LR706S Part1</t>
  </si>
  <si>
    <t>20151028 3.6% is16PLA HA LR706S Part2</t>
  </si>
  <si>
    <t>20151028 3.6% is16PLA HA LR706S Part3</t>
  </si>
  <si>
    <t>20151130 5.6% is24PLA HA LR706S Part1</t>
  </si>
  <si>
    <t>20151130 5.6% is24PLA HA LR706S Part2</t>
  </si>
  <si>
    <t>20151130 5.6% is24PLA HA LR706S Part4</t>
  </si>
  <si>
    <t>20140821 10% HA LR706S Part1</t>
  </si>
  <si>
    <t>20140821 10% HA LR706S Part2</t>
  </si>
  <si>
    <t>20140821 10% HA LR706S Part3</t>
  </si>
  <si>
    <t>20151019 5% HA N2D P1</t>
  </si>
  <si>
    <t>20151019 5% HA N2D P2</t>
  </si>
  <si>
    <t>20151019 5% HA N2D P3</t>
  </si>
  <si>
    <t>20151118 CM 5.6% DDSA HA N2D P1</t>
  </si>
  <si>
    <t>20151118 CM 5.6% DDSA HA N2D P2</t>
  </si>
  <si>
    <t>20151118 CM 5.6% DDSA HA N2D P3</t>
  </si>
  <si>
    <t>20151123 3.6% is16PLA HA N2D P1</t>
  </si>
  <si>
    <t>20151123 3.6% is16PLA HA N2D P2</t>
  </si>
  <si>
    <t>20151210 3.9% starPLA HA N2D P3</t>
  </si>
  <si>
    <t>20151123 3.6% is16PLA HA N2D P3</t>
  </si>
  <si>
    <t>20151210 3.9% starPLA HA N2D P1</t>
  </si>
  <si>
    <t>20151210 3.9% starPLA HA N2D P2</t>
  </si>
  <si>
    <t>20151203 3.9% starPLA HA P1</t>
  </si>
  <si>
    <t>20151203 3.9% starPLA HA P2</t>
  </si>
  <si>
    <t>20151203 3.9% starPLA HA P3</t>
  </si>
  <si>
    <t>20151201 5.6% is24PLA HA N2D P1</t>
  </si>
  <si>
    <t>20151201 5.6% is24PLA HA N2D P2</t>
  </si>
  <si>
    <t>20151201 5.6% is24PLA HA N2D P3</t>
  </si>
  <si>
    <t>20151126 7.2% is16PLA HA N2D P1</t>
  </si>
  <si>
    <t>20151126 7.2% is16PLA HA N2D P2</t>
  </si>
  <si>
    <t>20151126 7.2% is16PLA HA N2 P3</t>
  </si>
  <si>
    <t>20151209 2.8% DDSA HA N2D Part1</t>
  </si>
  <si>
    <t>20151209 2.8% DDSA HA N2D Part2</t>
  </si>
  <si>
    <t>20151209 2.8% DDSA HA N2D Part3</t>
  </si>
  <si>
    <t>20151211 2.5% HA dry N2D Part1</t>
  </si>
  <si>
    <t>20151211 2.5% HA dry N2D Part2</t>
  </si>
  <si>
    <t>20151211 2.5% HA dry N2D Part3</t>
  </si>
  <si>
    <t>20141114 5% HA LR706S Part2</t>
  </si>
  <si>
    <t>20141114 5% HA LR706S Part3</t>
  </si>
  <si>
    <t>20141114 5% HA LR706S Part4</t>
  </si>
  <si>
    <t>20160121 11.1% is24PLA HA Part1</t>
  </si>
  <si>
    <t>20160121 11.1% is24PLA HA Part2</t>
  </si>
  <si>
    <t>20160126 7.7% starPLA HA part1</t>
  </si>
  <si>
    <t>20160126 7.7% starPLA HA part2</t>
  </si>
  <si>
    <t>20160126 7.7% starPLA HA part3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</si>
</sst>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0000"/>
    <numFmt numFmtId="166" formatCode="dd/mm/yyyy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wrapText="1"/>
    </xf>
    <xf numFmtId="2" fontId="1" fillId="0" borderId="6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164" fontId="1" fillId="0" borderId="4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9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8" xfId="0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165" fontId="3" fillId="0" borderId="6" xfId="0" applyNumberFormat="1" applyFont="1" applyBorder="1" applyAlignment="1">
      <alignment horizontal="center" wrapText="1"/>
    </xf>
    <xf numFmtId="165" fontId="0" fillId="0" borderId="7" xfId="0" applyNumberFormat="1" applyBorder="1" applyAlignment="1">
      <alignment horizontal="center"/>
    </xf>
    <xf numFmtId="165" fontId="0" fillId="0" borderId="11" xfId="0" applyNumberFormat="1" applyBorder="1" applyAlignment="1">
      <alignment horizontal="center"/>
    </xf>
    <xf numFmtId="165" fontId="2" fillId="0" borderId="6" xfId="0" applyNumberFormat="1" applyFont="1" applyBorder="1" applyAlignment="1">
      <alignment horizontal="center" wrapText="1"/>
    </xf>
    <xf numFmtId="165" fontId="4" fillId="0" borderId="1" xfId="0" applyNumberFormat="1" applyFont="1" applyBorder="1" applyAlignment="1">
      <alignment horizontal="center" wrapText="1"/>
    </xf>
    <xf numFmtId="165" fontId="4" fillId="0" borderId="5" xfId="0" applyNumberFormat="1" applyFont="1" applyBorder="1" applyAlignment="1">
      <alignment horizontal="center" wrapText="1"/>
    </xf>
    <xf numFmtId="165" fontId="1" fillId="0" borderId="7" xfId="0" applyNumberFormat="1" applyFont="1" applyBorder="1" applyAlignment="1">
      <alignment horizontal="center"/>
    </xf>
    <xf numFmtId="165" fontId="1" fillId="0" borderId="3" xfId="0" applyNumberFormat="1" applyFont="1" applyBorder="1" applyAlignment="1">
      <alignment horizontal="center"/>
    </xf>
    <xf numFmtId="165" fontId="4" fillId="0" borderId="0" xfId="0" applyNumberFormat="1" applyFont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165" fontId="3" fillId="0" borderId="7" xfId="0" applyNumberFormat="1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2" fontId="0" fillId="0" borderId="11" xfId="0" applyNumberFormat="1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8" xfId="0" applyFont="1" applyBorder="1" applyAlignment="1">
      <alignment horizontal="center"/>
    </xf>
    <xf numFmtId="165" fontId="1" fillId="0" borderId="11" xfId="0" applyNumberFormat="1" applyFont="1" applyBorder="1" applyAlignment="1">
      <alignment horizontal="center"/>
    </xf>
    <xf numFmtId="165" fontId="1" fillId="0" borderId="10" xfId="0" applyNumberFormat="1" applyFont="1" applyBorder="1" applyAlignment="1">
      <alignment horizontal="center"/>
    </xf>
    <xf numFmtId="165" fontId="5" fillId="0" borderId="5" xfId="0" applyNumberFormat="1" applyFont="1" applyBorder="1" applyAlignment="1">
      <alignment horizontal="center" wrapText="1"/>
    </xf>
    <xf numFmtId="165" fontId="5" fillId="0" borderId="3" xfId="0" applyNumberFormat="1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166" fontId="1" fillId="0" borderId="4" xfId="0" applyNumberFormat="1" applyFont="1" applyBorder="1" applyAlignment="1">
      <alignment horizontal="center" wrapText="1"/>
    </xf>
    <xf numFmtId="166" fontId="0" fillId="0" borderId="0" xfId="0" applyNumberFormat="1" applyAlignment="1">
      <alignment horizontal="center"/>
    </xf>
    <xf numFmtId="166" fontId="0" fillId="0" borderId="9" xfId="0" applyNumberFormat="1" applyBorder="1" applyAlignment="1">
      <alignment horizontal="center"/>
    </xf>
    <xf numFmtId="166" fontId="0" fillId="0" borderId="9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166" fontId="0" fillId="0" borderId="12" xfId="0" applyNumberFormat="1" applyBorder="1" applyAlignment="1">
      <alignment horizontal="center"/>
    </xf>
    <xf numFmtId="0" fontId="0" fillId="0" borderId="12" xfId="0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65" fontId="0" fillId="0" borderId="13" xfId="0" applyNumberFormat="1" applyBorder="1" applyAlignment="1">
      <alignment horizontal="center"/>
    </xf>
    <xf numFmtId="165" fontId="0" fillId="0" borderId="12" xfId="0" applyNumberFormat="1" applyBorder="1" applyAlignment="1">
      <alignment horizontal="center"/>
    </xf>
    <xf numFmtId="165" fontId="1" fillId="0" borderId="15" xfId="0" applyNumberFormat="1" applyFont="1" applyBorder="1" applyAlignment="1">
      <alignment horizontal="center"/>
    </xf>
    <xf numFmtId="165" fontId="1" fillId="0" borderId="13" xfId="0" applyNumberFormat="1" applyFont="1" applyBorder="1" applyAlignment="1">
      <alignment horizontal="center"/>
    </xf>
    <xf numFmtId="165" fontId="5" fillId="0" borderId="15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3"/>
  <sheetViews>
    <sheetView tabSelected="1" zoomScaleNormal="100" workbookViewId="0">
      <pane ySplit="1" topLeftCell="A2" activePane="bottomLeft" state="frozen"/>
      <selection pane="bottomLeft" activeCell="B2" sqref="B2"/>
    </sheetView>
  </sheetViews>
  <sheetFormatPr defaultRowHeight="14.4" x14ac:dyDescent="0.3"/>
  <cols>
    <col min="1" max="1" width="12" style="38" bestFit="1" customWidth="1"/>
    <col min="2" max="2" width="34.6640625" style="7" bestFit="1" customWidth="1"/>
    <col min="3" max="3" width="7.109375" style="15" customWidth="1"/>
    <col min="4" max="4" width="10.77734375" style="8" customWidth="1"/>
    <col min="5" max="5" width="8.33203125" style="9" bestFit="1" customWidth="1"/>
    <col min="6" max="6" width="9.5546875" style="9" customWidth="1"/>
    <col min="7" max="7" width="9.21875" style="7" customWidth="1"/>
    <col min="8" max="8" width="8.88671875" style="9"/>
    <col min="9" max="9" width="10.21875" style="7" customWidth="1"/>
    <col min="10" max="10" width="16.6640625" style="18" customWidth="1"/>
    <col min="11" max="11" width="9.21875" style="10" customWidth="1"/>
    <col min="12" max="12" width="9.88671875" style="24" customWidth="1"/>
    <col min="13" max="13" width="9.88671875" style="23" customWidth="1"/>
    <col min="14" max="14" width="14.5546875" style="35" customWidth="1"/>
    <col min="15" max="16384" width="8.88671875" style="7"/>
  </cols>
  <sheetData>
    <row r="1" spans="1:14" s="6" customFormat="1" ht="46.2" customHeight="1" x14ac:dyDescent="0.3">
      <c r="A1" s="37" t="s">
        <v>1</v>
      </c>
      <c r="B1" s="1" t="s">
        <v>0</v>
      </c>
      <c r="C1" s="2" t="s">
        <v>6</v>
      </c>
      <c r="D1" s="2" t="s">
        <v>7</v>
      </c>
      <c r="E1" s="3" t="s">
        <v>2</v>
      </c>
      <c r="F1" s="4" t="s">
        <v>8</v>
      </c>
      <c r="G1" s="5" t="s">
        <v>5</v>
      </c>
      <c r="H1" s="4" t="s">
        <v>3</v>
      </c>
      <c r="I1" s="5" t="s">
        <v>4</v>
      </c>
      <c r="J1" s="17" t="s">
        <v>15</v>
      </c>
      <c r="K1" s="21" t="s">
        <v>14</v>
      </c>
      <c r="L1" s="22" t="s">
        <v>19</v>
      </c>
      <c r="M1" s="20" t="s">
        <v>27</v>
      </c>
      <c r="N1" s="34" t="s">
        <v>26</v>
      </c>
    </row>
    <row r="2" spans="1:14" x14ac:dyDescent="0.3">
      <c r="A2" s="38">
        <v>42327</v>
      </c>
      <c r="B2" s="7" t="s">
        <v>9</v>
      </c>
      <c r="C2" s="15">
        <v>16.66</v>
      </c>
      <c r="D2" s="8">
        <v>259.19400000000002</v>
      </c>
      <c r="E2" s="9">
        <v>500.00200000000001</v>
      </c>
      <c r="F2" s="9">
        <v>8.3479999999999999E-2</v>
      </c>
      <c r="G2" s="7">
        <v>1.16E-3</v>
      </c>
      <c r="H2" s="9">
        <v>0.50099000000000005</v>
      </c>
      <c r="I2" s="7">
        <v>6.9800000000000001E-3</v>
      </c>
    </row>
    <row r="3" spans="1:14" x14ac:dyDescent="0.3">
      <c r="A3" s="38">
        <v>42289</v>
      </c>
      <c r="B3" s="7" t="s">
        <v>10</v>
      </c>
      <c r="C3" s="15">
        <v>13.02</v>
      </c>
      <c r="D3" s="8">
        <v>257.69400000000002</v>
      </c>
      <c r="E3" s="9">
        <v>500.00099999999998</v>
      </c>
      <c r="F3" s="9">
        <v>8.3379999999999996E-2</v>
      </c>
      <c r="G3" s="7">
        <v>4.2000000000000002E-4</v>
      </c>
      <c r="H3" s="9">
        <v>0.64029000000000003</v>
      </c>
      <c r="I3" s="7">
        <v>3.1900000000000001E-3</v>
      </c>
    </row>
    <row r="4" spans="1:14" x14ac:dyDescent="0.3">
      <c r="A4" s="38">
        <v>42289</v>
      </c>
      <c r="B4" s="7" t="s">
        <v>11</v>
      </c>
      <c r="C4" s="15">
        <v>13.73</v>
      </c>
      <c r="D4" s="8">
        <v>258.08</v>
      </c>
      <c r="E4" s="9">
        <v>500.00200000000001</v>
      </c>
      <c r="F4" s="9">
        <v>8.0259999999999998E-2</v>
      </c>
      <c r="G4" s="7">
        <v>4.0999999999999999E-4</v>
      </c>
      <c r="H4" s="9">
        <v>0.58445000000000003</v>
      </c>
      <c r="I4" s="7">
        <v>2.96E-3</v>
      </c>
    </row>
    <row r="5" spans="1:14" x14ac:dyDescent="0.3">
      <c r="A5" s="38">
        <v>42376</v>
      </c>
      <c r="B5" s="7" t="s">
        <v>12</v>
      </c>
      <c r="C5" s="15">
        <v>13.95</v>
      </c>
      <c r="D5" s="8">
        <v>238.833</v>
      </c>
      <c r="E5" s="9">
        <v>500.00099999999998</v>
      </c>
      <c r="F5" s="9">
        <v>8.8620000000000004E-2</v>
      </c>
      <c r="G5" s="7">
        <v>5.1000000000000004E-4</v>
      </c>
      <c r="H5" s="9">
        <v>0.63531000000000004</v>
      </c>
      <c r="I5" s="7">
        <v>3.65E-3</v>
      </c>
    </row>
    <row r="6" spans="1:14" x14ac:dyDescent="0.3">
      <c r="A6" s="38">
        <v>42376</v>
      </c>
      <c r="B6" s="7" t="s">
        <v>13</v>
      </c>
      <c r="C6" s="15">
        <v>13.82</v>
      </c>
      <c r="D6" s="8">
        <v>241.958</v>
      </c>
      <c r="E6" s="9">
        <v>500.00099999999998</v>
      </c>
      <c r="F6" s="9">
        <v>8.7870000000000004E-2</v>
      </c>
      <c r="G6" s="7">
        <v>4.6999999999999999E-4</v>
      </c>
      <c r="H6" s="9">
        <v>0.63571</v>
      </c>
      <c r="I6" s="7">
        <v>3.3800000000000002E-3</v>
      </c>
      <c r="J6" s="27">
        <f>((H3*C3)+(H4*C4)+(H5*C5)+(H6*C6))/(C3+C4+C5+C6)</f>
        <v>0.62379238811445337</v>
      </c>
      <c r="K6" s="25">
        <f>(SUM(H3:H6)/4)</f>
        <v>0.62394000000000005</v>
      </c>
      <c r="L6" s="26">
        <f>_xlfn.STDEV.P(H3:H6)</f>
        <v>2.2883358582166211E-2</v>
      </c>
    </row>
    <row r="7" spans="1:14" s="43" customFormat="1" x14ac:dyDescent="0.3">
      <c r="A7" s="42">
        <v>42334</v>
      </c>
      <c r="B7" s="43" t="s">
        <v>16</v>
      </c>
      <c r="C7" s="44">
        <v>12.44</v>
      </c>
      <c r="D7" s="45">
        <v>333.77300000000002</v>
      </c>
      <c r="E7" s="46">
        <v>500.00299999999999</v>
      </c>
      <c r="F7" s="46">
        <v>0.36120999999999998</v>
      </c>
      <c r="G7" s="43">
        <v>5.1000000000000004E-4</v>
      </c>
      <c r="H7" s="46">
        <v>2.9016099999999998</v>
      </c>
      <c r="I7" s="43">
        <v>4.0299999999999997E-3</v>
      </c>
      <c r="J7" s="47"/>
      <c r="K7" s="48"/>
      <c r="L7" s="49"/>
      <c r="M7" s="50"/>
      <c r="N7" s="51"/>
    </row>
    <row r="8" spans="1:14" x14ac:dyDescent="0.3">
      <c r="A8" s="38">
        <v>42334</v>
      </c>
      <c r="B8" s="7" t="s">
        <v>17</v>
      </c>
      <c r="C8" s="15">
        <v>14.69</v>
      </c>
      <c r="D8" s="8">
        <v>333.13299999999998</v>
      </c>
      <c r="E8" s="9">
        <v>500.00099999999998</v>
      </c>
      <c r="F8" s="9">
        <v>0.40162999999999999</v>
      </c>
      <c r="G8" s="7">
        <v>6.3400000000000001E-3</v>
      </c>
      <c r="H8" s="9">
        <v>2.7324099999999998</v>
      </c>
      <c r="I8" s="7">
        <v>4.3159999999999997E-2</v>
      </c>
    </row>
    <row r="9" spans="1:14" s="12" customFormat="1" x14ac:dyDescent="0.3">
      <c r="A9" s="39">
        <v>42377</v>
      </c>
      <c r="B9" s="12" t="s">
        <v>18</v>
      </c>
      <c r="C9" s="16">
        <v>14.83</v>
      </c>
      <c r="D9" s="13">
        <v>315.37400000000002</v>
      </c>
      <c r="E9" s="14">
        <v>500.00099999999998</v>
      </c>
      <c r="F9" s="14">
        <v>0.46260000000000001</v>
      </c>
      <c r="G9" s="12">
        <v>4.0000000000000002E-4</v>
      </c>
      <c r="H9" s="14">
        <v>3.1181800000000002</v>
      </c>
      <c r="I9" s="12">
        <v>2.7200000000000002E-3</v>
      </c>
      <c r="J9" s="19">
        <f>((H7*C7)+(H8*C8)+(H9*C9))/(C7+C8+C9)</f>
        <v>2.918916603908484</v>
      </c>
      <c r="K9" s="11">
        <f>(SUM(H7:H9)/3)</f>
        <v>2.9174000000000002</v>
      </c>
      <c r="L9" s="33">
        <f>_xlfn.STDEV.P(H7:H9)</f>
        <v>0.15788522476786754</v>
      </c>
      <c r="M9" s="32">
        <f>K9-$K$6</f>
        <v>2.2934600000000001</v>
      </c>
      <c r="N9" s="36"/>
    </row>
    <row r="10" spans="1:14" x14ac:dyDescent="0.3">
      <c r="A10" s="38">
        <v>42335</v>
      </c>
      <c r="B10" s="7" t="s">
        <v>20</v>
      </c>
      <c r="C10" s="15">
        <v>12.93</v>
      </c>
      <c r="D10" s="8">
        <v>333.43900000000002</v>
      </c>
      <c r="E10" s="9">
        <v>500</v>
      </c>
      <c r="F10" s="9">
        <v>0.29276000000000002</v>
      </c>
      <c r="G10" s="7">
        <v>3.5E-4</v>
      </c>
      <c r="H10" s="9">
        <v>2.2623199999999999</v>
      </c>
      <c r="I10" s="7">
        <v>2.7000000000000001E-3</v>
      </c>
    </row>
    <row r="11" spans="1:14" x14ac:dyDescent="0.3">
      <c r="A11" s="38">
        <v>42335</v>
      </c>
      <c r="B11" s="7" t="s">
        <v>21</v>
      </c>
      <c r="C11" s="15">
        <v>13.86</v>
      </c>
      <c r="D11" s="8">
        <v>331.94200000000001</v>
      </c>
      <c r="E11" s="9">
        <v>500</v>
      </c>
      <c r="F11" s="9">
        <v>0.33687</v>
      </c>
      <c r="G11" s="7">
        <v>1.34E-3</v>
      </c>
      <c r="H11" s="9">
        <v>2.4285199999999998</v>
      </c>
      <c r="I11" s="7">
        <v>9.6200000000000001E-3</v>
      </c>
    </row>
    <row r="12" spans="1:14" s="12" customFormat="1" x14ac:dyDescent="0.3">
      <c r="A12" s="39">
        <v>42335</v>
      </c>
      <c r="B12" s="12" t="s">
        <v>22</v>
      </c>
      <c r="C12" s="16">
        <v>13.06</v>
      </c>
      <c r="D12" s="13">
        <v>334.13600000000002</v>
      </c>
      <c r="E12" s="14">
        <v>500.00099999999998</v>
      </c>
      <c r="F12" s="14">
        <v>0.30520000000000003</v>
      </c>
      <c r="G12" s="12">
        <v>7.2000000000000005E-4</v>
      </c>
      <c r="H12" s="14">
        <v>2.3364099999999999</v>
      </c>
      <c r="I12" s="12">
        <v>5.5199999999999997E-3</v>
      </c>
      <c r="J12" s="19">
        <f>((H10*C10)+(H11*C11)+(H12*C12))/(C10+C11+C12)</f>
        <v>2.3444065094102884</v>
      </c>
      <c r="K12" s="11">
        <f>(SUM(H10:H12)/3)</f>
        <v>2.3424166666666664</v>
      </c>
      <c r="L12" s="33">
        <f>_xlfn.STDEV.P(H10:H12)</f>
        <v>6.798367467430852E-2</v>
      </c>
      <c r="M12" s="32">
        <f>K12-$K$6</f>
        <v>1.7184766666666662</v>
      </c>
      <c r="N12" s="36">
        <f>(K12*100/50)-$K$6</f>
        <v>4.0608933333333326</v>
      </c>
    </row>
    <row r="13" spans="1:14" x14ac:dyDescent="0.3">
      <c r="A13" s="38">
        <v>42335</v>
      </c>
      <c r="B13" s="7" t="s">
        <v>67</v>
      </c>
      <c r="C13" s="15">
        <v>13.32</v>
      </c>
      <c r="D13" s="8">
        <v>332.62599999999998</v>
      </c>
      <c r="E13" s="9">
        <v>500</v>
      </c>
      <c r="F13" s="9">
        <v>0.67369000000000001</v>
      </c>
      <c r="G13" s="7">
        <v>1.09E-3</v>
      </c>
      <c r="H13" s="9">
        <v>5.0579499999999999</v>
      </c>
      <c r="I13" s="7">
        <v>8.1600000000000006E-3</v>
      </c>
    </row>
    <row r="14" spans="1:14" x14ac:dyDescent="0.3">
      <c r="A14" s="38">
        <v>42336</v>
      </c>
      <c r="B14" s="7" t="s">
        <v>68</v>
      </c>
      <c r="C14" s="15">
        <v>13.51</v>
      </c>
      <c r="D14" s="8">
        <v>332.54599999999999</v>
      </c>
      <c r="E14" s="9">
        <v>500</v>
      </c>
      <c r="F14" s="9">
        <v>0.67422000000000004</v>
      </c>
      <c r="G14" s="7">
        <v>3.2299999999999998E-3</v>
      </c>
      <c r="H14" s="9">
        <v>4.9875499999999997</v>
      </c>
      <c r="I14" s="7">
        <v>2.3859999999999999E-2</v>
      </c>
    </row>
    <row r="15" spans="1:14" s="12" customFormat="1" x14ac:dyDescent="0.3">
      <c r="A15" s="39">
        <v>42377</v>
      </c>
      <c r="B15" s="12" t="s">
        <v>69</v>
      </c>
      <c r="C15" s="16">
        <v>13.37</v>
      </c>
      <c r="D15" s="13">
        <v>313.49599999999998</v>
      </c>
      <c r="E15" s="14">
        <v>500.00099999999998</v>
      </c>
      <c r="F15" s="14">
        <v>0.67935999999999996</v>
      </c>
      <c r="G15" s="12">
        <v>3.8000000000000002E-4</v>
      </c>
      <c r="H15" s="14">
        <v>5.07925</v>
      </c>
      <c r="I15" s="12">
        <v>2.8700000000000002E-3</v>
      </c>
      <c r="J15" s="19">
        <f>((H13*C13)+(H14*C14)+(H15*C15))/(C13+C14+C15)</f>
        <v>5.0413748009950252</v>
      </c>
      <c r="K15" s="11">
        <f>(SUM(H13:H15)/3)</f>
        <v>5.0415833333333335</v>
      </c>
      <c r="L15" s="33">
        <f>_xlfn.STDEV.P(H13:H15)</f>
        <v>3.9184378973713067E-2</v>
      </c>
      <c r="M15" s="32">
        <f>K15-$K$6</f>
        <v>4.4176433333333334</v>
      </c>
      <c r="N15" s="36"/>
    </row>
    <row r="16" spans="1:14" x14ac:dyDescent="0.3">
      <c r="A16" s="38">
        <v>42338</v>
      </c>
      <c r="B16" s="7" t="s">
        <v>23</v>
      </c>
      <c r="C16" s="15">
        <v>14.5</v>
      </c>
      <c r="D16" s="8">
        <v>334.79300000000001</v>
      </c>
      <c r="E16" s="9">
        <v>500</v>
      </c>
      <c r="F16" s="9">
        <v>0.44074000000000002</v>
      </c>
      <c r="G16" s="7">
        <v>3.3E-4</v>
      </c>
      <c r="H16" s="9">
        <v>3.0386199999999999</v>
      </c>
      <c r="I16" s="7">
        <v>2.2300000000000002E-3</v>
      </c>
    </row>
    <row r="17" spans="1:14" x14ac:dyDescent="0.3">
      <c r="A17" s="38">
        <v>42338</v>
      </c>
      <c r="B17" s="7" t="s">
        <v>25</v>
      </c>
      <c r="C17" s="15">
        <v>13.69</v>
      </c>
      <c r="D17" s="8">
        <v>334.24200000000002</v>
      </c>
      <c r="E17" s="9">
        <v>500.00099999999998</v>
      </c>
      <c r="F17" s="9">
        <v>0.42270000000000002</v>
      </c>
      <c r="G17" s="7">
        <v>2.9999999999999997E-4</v>
      </c>
      <c r="H17" s="9">
        <v>3.0864500000000001</v>
      </c>
      <c r="I17" s="7">
        <v>2.16E-3</v>
      </c>
    </row>
    <row r="18" spans="1:14" s="12" customFormat="1" x14ac:dyDescent="0.3">
      <c r="A18" s="39">
        <v>42377</v>
      </c>
      <c r="B18" s="12" t="s">
        <v>24</v>
      </c>
      <c r="C18" s="16">
        <v>12.16</v>
      </c>
      <c r="D18" s="13">
        <v>315.54000000000002</v>
      </c>
      <c r="E18" s="14">
        <v>500.00099999999998</v>
      </c>
      <c r="F18" s="14">
        <v>0.39398</v>
      </c>
      <c r="G18" s="12">
        <v>4.0000000000000002E-4</v>
      </c>
      <c r="H18" s="14">
        <v>3.2412700000000001</v>
      </c>
      <c r="I18" s="12">
        <v>3.2599999999999999E-3</v>
      </c>
      <c r="J18" s="19">
        <f>((H16*C16)+(H17*C17)+(H18*C18))/(C16+C17+C18)</f>
        <v>3.1159190508054526</v>
      </c>
      <c r="K18" s="11">
        <f>(SUM(H16:H18)/3)</f>
        <v>3.1221133333333335</v>
      </c>
      <c r="L18" s="33">
        <f>_xlfn.STDEV.P(H16:H18)</f>
        <v>8.6489539380333352E-2</v>
      </c>
      <c r="M18" s="32">
        <f>K18-$K$6</f>
        <v>2.4981733333333334</v>
      </c>
      <c r="N18" s="36"/>
    </row>
    <row r="19" spans="1:14" x14ac:dyDescent="0.3">
      <c r="A19" s="38">
        <v>42340</v>
      </c>
      <c r="B19" s="7" t="s">
        <v>28</v>
      </c>
      <c r="C19" s="15">
        <v>15</v>
      </c>
      <c r="D19" s="8">
        <v>336.09300000000002</v>
      </c>
      <c r="E19" s="9">
        <v>499.99900000000002</v>
      </c>
      <c r="F19" s="9">
        <v>0.22633</v>
      </c>
      <c r="G19" s="7">
        <v>5.2999999999999998E-4</v>
      </c>
      <c r="H19" s="9">
        <v>1.5077499999999999</v>
      </c>
      <c r="I19" s="7">
        <v>3.5000000000000001E-3</v>
      </c>
    </row>
    <row r="20" spans="1:14" x14ac:dyDescent="0.3">
      <c r="A20" s="38">
        <v>42376</v>
      </c>
      <c r="B20" s="7" t="s">
        <v>29</v>
      </c>
      <c r="C20" s="15">
        <v>13.66</v>
      </c>
      <c r="D20" s="8">
        <v>315.65100000000001</v>
      </c>
      <c r="E20" s="9">
        <v>500.00099999999998</v>
      </c>
      <c r="F20" s="9">
        <v>0.22963</v>
      </c>
      <c r="G20" s="7">
        <v>5.1000000000000004E-4</v>
      </c>
      <c r="H20" s="9">
        <v>1.6805300000000001</v>
      </c>
      <c r="I20" s="7">
        <v>3.7399999999999998E-3</v>
      </c>
    </row>
    <row r="21" spans="1:14" s="12" customFormat="1" x14ac:dyDescent="0.3">
      <c r="A21" s="39">
        <v>42376</v>
      </c>
      <c r="B21" s="12" t="s">
        <v>30</v>
      </c>
      <c r="C21" s="16">
        <v>13.93</v>
      </c>
      <c r="D21" s="13">
        <v>315.05399999999997</v>
      </c>
      <c r="E21" s="14">
        <v>500.00099999999998</v>
      </c>
      <c r="F21" s="14">
        <v>0.22819</v>
      </c>
      <c r="G21" s="12">
        <v>4.8999999999999998E-4</v>
      </c>
      <c r="H21" s="14">
        <v>1.63706</v>
      </c>
      <c r="I21" s="12">
        <v>3.5400000000000002E-3</v>
      </c>
      <c r="J21" s="19">
        <f>((H19*C19)+(H20*C20)+(H21*C21))/(C19+C20+C21)</f>
        <v>1.6054598638177975</v>
      </c>
      <c r="K21" s="11">
        <f>(SUM(H19:H21)/3)</f>
        <v>1.6084466666666666</v>
      </c>
      <c r="L21" s="33">
        <f>_xlfn.STDEV.P(H19:H21)</f>
        <v>7.3381533704937621E-2</v>
      </c>
      <c r="M21" s="32">
        <f>K21-$K$6</f>
        <v>0.98450666666666653</v>
      </c>
      <c r="N21" s="36"/>
    </row>
    <row r="22" spans="1:14" x14ac:dyDescent="0.3">
      <c r="A22" s="38">
        <v>42341</v>
      </c>
      <c r="B22" s="7" t="s">
        <v>31</v>
      </c>
      <c r="C22" s="15">
        <v>13.26</v>
      </c>
      <c r="D22" s="8">
        <v>335.15</v>
      </c>
      <c r="E22" s="9">
        <v>500</v>
      </c>
      <c r="F22" s="9">
        <v>0.34681000000000001</v>
      </c>
      <c r="G22" s="7">
        <v>4.0999999999999999E-4</v>
      </c>
      <c r="H22" s="9">
        <v>2.6139899999999998</v>
      </c>
      <c r="I22" s="7">
        <v>3.0400000000000002E-3</v>
      </c>
    </row>
    <row r="23" spans="1:14" x14ac:dyDescent="0.3">
      <c r="A23" s="38">
        <v>42342</v>
      </c>
      <c r="B23" s="7" t="s">
        <v>32</v>
      </c>
      <c r="C23" s="15">
        <v>16.47</v>
      </c>
      <c r="D23" s="8">
        <v>334.52199999999999</v>
      </c>
      <c r="E23" s="9">
        <v>500</v>
      </c>
      <c r="F23" s="9">
        <v>0.43225000000000002</v>
      </c>
      <c r="G23" s="7">
        <v>5.0000000000000001E-4</v>
      </c>
      <c r="H23" s="9">
        <v>2.62385</v>
      </c>
      <c r="I23" s="7">
        <v>3.0699999999999998E-3</v>
      </c>
    </row>
    <row r="24" spans="1:14" s="12" customFormat="1" x14ac:dyDescent="0.3">
      <c r="A24" s="39">
        <v>42342</v>
      </c>
      <c r="B24" s="12" t="s">
        <v>33</v>
      </c>
      <c r="C24" s="16">
        <v>14.61</v>
      </c>
      <c r="D24" s="13">
        <v>334.52499999999998</v>
      </c>
      <c r="E24" s="14">
        <v>500</v>
      </c>
      <c r="F24" s="14">
        <v>0.39489000000000002</v>
      </c>
      <c r="G24" s="12">
        <v>5.5000000000000003E-4</v>
      </c>
      <c r="H24" s="14">
        <v>2.7003499999999998</v>
      </c>
      <c r="I24" s="12">
        <v>3.7299999999999998E-3</v>
      </c>
      <c r="J24" s="19">
        <f>((H22*C22)+(H23*C23)+(H24*C24))/(C22+C23+C24)</f>
        <v>2.6461080378890394</v>
      </c>
      <c r="K24" s="11">
        <f>(SUM(H22:H24)/3)</f>
        <v>2.6460633333333337</v>
      </c>
      <c r="L24" s="33">
        <f>_xlfn.STDEV.P(H22:H24)</f>
        <v>3.8596947490126113E-2</v>
      </c>
      <c r="M24" s="32">
        <f>K24-$K$6</f>
        <v>2.0221233333333335</v>
      </c>
      <c r="N24" s="36">
        <f>(K24*100/70)-$K$6</f>
        <v>3.1561504761904762</v>
      </c>
    </row>
    <row r="25" spans="1:14" x14ac:dyDescent="0.3">
      <c r="A25" s="38">
        <v>42342</v>
      </c>
      <c r="B25" s="7" t="s">
        <v>34</v>
      </c>
      <c r="C25" s="15">
        <v>14.22</v>
      </c>
      <c r="D25" s="8">
        <v>334.70400000000001</v>
      </c>
      <c r="E25" s="9">
        <v>500.00299999999999</v>
      </c>
      <c r="F25" s="9">
        <v>0.44288</v>
      </c>
      <c r="G25" s="7">
        <v>5.6999999999999998E-4</v>
      </c>
      <c r="H25" s="9">
        <v>3.1137199999999998</v>
      </c>
      <c r="I25" s="7">
        <v>3.98E-3</v>
      </c>
    </row>
    <row r="26" spans="1:14" x14ac:dyDescent="0.3">
      <c r="A26" s="38">
        <v>42342</v>
      </c>
      <c r="B26" s="7" t="s">
        <v>35</v>
      </c>
      <c r="C26" s="15">
        <v>14.2</v>
      </c>
      <c r="D26" s="8">
        <v>335.07400000000001</v>
      </c>
      <c r="E26" s="9">
        <v>500</v>
      </c>
      <c r="F26" s="9">
        <v>0.41432999999999998</v>
      </c>
      <c r="G26" s="7">
        <v>2.7999999999999998E-4</v>
      </c>
      <c r="H26" s="9">
        <v>2.91594</v>
      </c>
      <c r="I26" s="7">
        <v>1.97E-3</v>
      </c>
    </row>
    <row r="27" spans="1:14" s="12" customFormat="1" x14ac:dyDescent="0.3">
      <c r="A27" s="39">
        <v>42375</v>
      </c>
      <c r="B27" s="12" t="s">
        <v>36</v>
      </c>
      <c r="C27" s="16">
        <v>14</v>
      </c>
      <c r="D27" s="13">
        <v>315.82900000000001</v>
      </c>
      <c r="E27" s="14">
        <v>500</v>
      </c>
      <c r="F27" s="14">
        <v>0.41821000000000003</v>
      </c>
      <c r="G27" s="12">
        <v>2.7E-4</v>
      </c>
      <c r="H27" s="14">
        <v>2.9856799999999999</v>
      </c>
      <c r="I27" s="12">
        <v>1.97E-3</v>
      </c>
      <c r="J27" s="19">
        <f>((H25*C25)+(H26*C26)+(H27*C27))/(C25+C26+C27)</f>
        <v>3.005256162187647</v>
      </c>
      <c r="K27" s="11">
        <f>(SUM(H25:H27)/3)</f>
        <v>3.0051133333333335</v>
      </c>
      <c r="L27" s="33">
        <f>_xlfn.STDEV.P(H25:H27)</f>
        <v>8.1904305679792427E-2</v>
      </c>
      <c r="M27" s="32">
        <f>K27-$K$6</f>
        <v>2.3811733333333334</v>
      </c>
      <c r="N27" s="36">
        <f>(K27*100/50)-$K$6</f>
        <v>5.3862866666666669</v>
      </c>
    </row>
    <row r="28" spans="1:14" x14ac:dyDescent="0.3">
      <c r="A28" s="38">
        <v>42343</v>
      </c>
      <c r="B28" s="7" t="s">
        <v>37</v>
      </c>
      <c r="C28" s="15">
        <v>13.73</v>
      </c>
      <c r="D28" s="8">
        <v>327.86500000000001</v>
      </c>
      <c r="E28" s="9">
        <v>500</v>
      </c>
      <c r="F28" s="9">
        <v>1.28823</v>
      </c>
      <c r="G28" s="7">
        <v>4.2000000000000002E-4</v>
      </c>
      <c r="H28" s="9">
        <v>9.3785900000000009</v>
      </c>
      <c r="I28" s="7">
        <v>2.5500000000000002E-3</v>
      </c>
    </row>
    <row r="29" spans="1:14" x14ac:dyDescent="0.3">
      <c r="A29" s="38">
        <v>42343</v>
      </c>
      <c r="B29" s="7" t="s">
        <v>38</v>
      </c>
      <c r="C29" s="15">
        <v>13.79</v>
      </c>
      <c r="D29" s="8">
        <v>328.47300000000001</v>
      </c>
      <c r="E29" s="9">
        <v>500</v>
      </c>
      <c r="F29" s="9">
        <v>1.2883599999999999</v>
      </c>
      <c r="G29" s="7">
        <v>4.8000000000000001E-4</v>
      </c>
      <c r="H29" s="9">
        <v>9.3352400000000006</v>
      </c>
      <c r="I29" s="7">
        <v>2.48E-3</v>
      </c>
    </row>
    <row r="30" spans="1:14" s="12" customFormat="1" x14ac:dyDescent="0.3">
      <c r="A30" s="39">
        <v>42343</v>
      </c>
      <c r="B30" s="12" t="s">
        <v>39</v>
      </c>
      <c r="C30" s="16">
        <v>14.31</v>
      </c>
      <c r="D30" s="13">
        <v>328.52199999999999</v>
      </c>
      <c r="E30" s="14">
        <v>500.00099999999998</v>
      </c>
      <c r="F30" s="14">
        <v>1.3460799999999999</v>
      </c>
      <c r="G30" s="12">
        <v>4.8000000000000001E-4</v>
      </c>
      <c r="H30" s="14">
        <v>9.4011200000000006</v>
      </c>
      <c r="I30" s="12">
        <v>2.6700000000000001E-3</v>
      </c>
      <c r="J30" s="19">
        <f>((H28*C28)+(H29*C29)+(H30*C30))/(C28+C29+C30)</f>
        <v>9.3720063949318693</v>
      </c>
      <c r="K30" s="11">
        <f>(SUM(H28:H30)/3)</f>
        <v>9.3716500000000007</v>
      </c>
      <c r="L30" s="33">
        <f>_xlfn.STDEV.P(H28:H30)</f>
        <v>2.7339425743786203E-2</v>
      </c>
      <c r="M30" s="32">
        <f>K30-$K$6</f>
        <v>8.7477100000000014</v>
      </c>
      <c r="N30" s="36"/>
    </row>
    <row r="31" spans="1:14" x14ac:dyDescent="0.3">
      <c r="A31" s="38">
        <v>42345</v>
      </c>
      <c r="B31" s="7" t="s">
        <v>40</v>
      </c>
      <c r="C31" s="15">
        <v>14.14</v>
      </c>
      <c r="D31" s="8">
        <v>335.43099999999998</v>
      </c>
      <c r="E31" s="9">
        <v>500.00200000000001</v>
      </c>
      <c r="F31" s="9">
        <v>0.78686999999999996</v>
      </c>
      <c r="G31" s="7">
        <v>3.5E-4</v>
      </c>
      <c r="H31" s="9">
        <v>5.5599800000000004</v>
      </c>
      <c r="I31" s="7">
        <v>2.4499999999999999E-3</v>
      </c>
    </row>
    <row r="32" spans="1:14" x14ac:dyDescent="0.3">
      <c r="A32" s="38">
        <v>42345</v>
      </c>
      <c r="B32" s="7" t="s">
        <v>41</v>
      </c>
      <c r="C32" s="15">
        <v>12.52</v>
      </c>
      <c r="D32" s="8">
        <v>335.30799999999999</v>
      </c>
      <c r="E32" s="9">
        <v>500.00099999999998</v>
      </c>
      <c r="F32" s="9">
        <v>0.69626999999999994</v>
      </c>
      <c r="G32" s="7">
        <v>2.9E-4</v>
      </c>
      <c r="H32" s="9">
        <v>5.5573300000000003</v>
      </c>
      <c r="I32" s="7">
        <v>2.31E-3</v>
      </c>
    </row>
    <row r="33" spans="1:14" s="12" customFormat="1" x14ac:dyDescent="0.3">
      <c r="A33" s="39">
        <v>42345</v>
      </c>
      <c r="B33" s="12" t="s">
        <v>42</v>
      </c>
      <c r="C33" s="16">
        <v>9.5690000000000008</v>
      </c>
      <c r="D33" s="13">
        <v>335.06700000000001</v>
      </c>
      <c r="E33" s="14">
        <v>500.00099999999998</v>
      </c>
      <c r="F33" s="14">
        <v>0.53476999999999997</v>
      </c>
      <c r="G33" s="12">
        <v>2.2000000000000001E-4</v>
      </c>
      <c r="H33" s="14">
        <v>5.5844899999999997</v>
      </c>
      <c r="I33" s="12">
        <v>2.2599999999999999E-3</v>
      </c>
      <c r="J33" s="19">
        <f>((H31*C31)+(H32*C32)+(H33*C33))/(C31+C32+C33)</f>
        <v>5.5655379284551056</v>
      </c>
      <c r="K33" s="11">
        <f>(SUM(H31:H33)/3)</f>
        <v>5.5672666666666659</v>
      </c>
      <c r="L33" s="33">
        <f>_xlfn.STDEV.P(H31:H33)</f>
        <v>1.222669302069105E-2</v>
      </c>
      <c r="M33" s="32">
        <f>K33-$K$6</f>
        <v>4.9433266666666658</v>
      </c>
      <c r="N33" s="36"/>
    </row>
    <row r="34" spans="1:14" x14ac:dyDescent="0.3">
      <c r="A34" s="38">
        <v>42347</v>
      </c>
      <c r="B34" s="7" t="s">
        <v>43</v>
      </c>
      <c r="C34" s="15">
        <v>13.61</v>
      </c>
      <c r="D34" s="8">
        <v>333.54399999999998</v>
      </c>
      <c r="E34" s="9">
        <v>500</v>
      </c>
      <c r="F34" s="9">
        <v>0.76309000000000005</v>
      </c>
      <c r="G34" s="7">
        <v>2.9999999999999997E-4</v>
      </c>
      <c r="H34" s="9">
        <v>5.6047599999999997</v>
      </c>
      <c r="I34" s="7">
        <v>2.2200000000000002E-3</v>
      </c>
    </row>
    <row r="35" spans="1:14" x14ac:dyDescent="0.3">
      <c r="A35" s="38">
        <v>42347</v>
      </c>
      <c r="B35" s="7" t="s">
        <v>44</v>
      </c>
      <c r="C35" s="15">
        <v>14</v>
      </c>
      <c r="D35" s="8">
        <v>333.7</v>
      </c>
      <c r="E35" s="9">
        <v>500.00200000000001</v>
      </c>
      <c r="F35" s="9">
        <v>0.79659000000000002</v>
      </c>
      <c r="G35" s="7">
        <v>3.4000000000000002E-4</v>
      </c>
      <c r="H35" s="9">
        <v>5.6855099999999998</v>
      </c>
      <c r="I35" s="7">
        <v>2.4199999999999998E-3</v>
      </c>
    </row>
    <row r="36" spans="1:14" s="12" customFormat="1" x14ac:dyDescent="0.3">
      <c r="A36" s="39">
        <v>42348</v>
      </c>
      <c r="B36" s="12" t="s">
        <v>45</v>
      </c>
      <c r="C36" s="16">
        <v>13.22</v>
      </c>
      <c r="D36" s="13">
        <v>333.553</v>
      </c>
      <c r="E36" s="14">
        <v>500.00200000000001</v>
      </c>
      <c r="F36" s="14">
        <v>0.77176</v>
      </c>
      <c r="G36" s="12">
        <v>4.2999999999999999E-4</v>
      </c>
      <c r="H36" s="14">
        <v>5.83474</v>
      </c>
      <c r="I36" s="12">
        <v>3.2299999999999998E-3</v>
      </c>
      <c r="J36" s="19">
        <f>((H34*C34)+(H35*C35)+(H36*C36))/(C34+C35+C36)</f>
        <v>5.7069112515307374</v>
      </c>
      <c r="K36" s="11">
        <f>(SUM(H34:H36)/3)</f>
        <v>5.7083366666666668</v>
      </c>
      <c r="L36" s="33">
        <f>_xlfn.STDEV.P(H34:H36)</f>
        <v>9.5266267668863661E-2</v>
      </c>
      <c r="M36" s="32">
        <f>K36-$K$6</f>
        <v>5.0843966666666667</v>
      </c>
      <c r="N36" s="36">
        <f>(K36*100/90)-$K$6</f>
        <v>5.7186562962962961</v>
      </c>
    </row>
    <row r="37" spans="1:14" x14ac:dyDescent="0.3">
      <c r="A37" s="38">
        <v>42348</v>
      </c>
      <c r="B37" s="7" t="s">
        <v>46</v>
      </c>
      <c r="C37" s="15">
        <v>13.44</v>
      </c>
      <c r="D37" s="8">
        <v>336.64699999999999</v>
      </c>
      <c r="E37" s="9">
        <v>500.00200000000001</v>
      </c>
      <c r="F37" s="9">
        <v>0.33445999999999998</v>
      </c>
      <c r="G37" s="7">
        <v>2.4000000000000001E-4</v>
      </c>
      <c r="H37" s="9">
        <v>2.4867400000000002</v>
      </c>
      <c r="I37" s="7">
        <v>1.7600000000000001E-3</v>
      </c>
    </row>
    <row r="38" spans="1:14" x14ac:dyDescent="0.3">
      <c r="A38" s="38">
        <v>42348</v>
      </c>
      <c r="B38" s="7" t="s">
        <v>47</v>
      </c>
      <c r="C38" s="15">
        <v>14.63</v>
      </c>
      <c r="D38" s="8">
        <v>335.85199999999998</v>
      </c>
      <c r="E38" s="9">
        <v>500.00099999999998</v>
      </c>
      <c r="F38" s="9">
        <v>0.37113000000000002</v>
      </c>
      <c r="G38" s="7">
        <v>3.2000000000000003E-4</v>
      </c>
      <c r="H38" s="9">
        <v>2.5356200000000002</v>
      </c>
      <c r="I38" s="7">
        <v>2.15E-3</v>
      </c>
    </row>
    <row r="39" spans="1:14" s="12" customFormat="1" x14ac:dyDescent="0.3">
      <c r="A39" s="39">
        <v>42348</v>
      </c>
      <c r="B39" s="12" t="s">
        <v>49</v>
      </c>
      <c r="C39" s="16">
        <v>13.93</v>
      </c>
      <c r="D39" s="13">
        <v>336.779</v>
      </c>
      <c r="E39" s="14">
        <v>500.00200000000001</v>
      </c>
      <c r="F39" s="14">
        <v>0.34982999999999997</v>
      </c>
      <c r="G39" s="12">
        <v>2.5000000000000001E-4</v>
      </c>
      <c r="H39" s="14">
        <v>2.5102899999999999</v>
      </c>
      <c r="I39" s="12">
        <v>1.8E-3</v>
      </c>
      <c r="J39" s="19">
        <f>((H37*C37)+(H38*C38)+(H39*C39))/(C37+C38+C39)</f>
        <v>2.5115772833333332</v>
      </c>
      <c r="K39" s="11">
        <f>(SUM(H37:H39)/3)</f>
        <v>2.5108833333333336</v>
      </c>
      <c r="L39" s="33">
        <f>_xlfn.STDEV.P(H37:H39)</f>
        <v>1.9959586390726876E-2</v>
      </c>
      <c r="M39" s="32">
        <f>K39-$K$6</f>
        <v>1.8869433333333334</v>
      </c>
      <c r="N39" s="36">
        <f>(K39*100/70)-$K$6</f>
        <v>2.9630361904761906</v>
      </c>
    </row>
    <row r="40" spans="1:14" x14ac:dyDescent="0.3">
      <c r="A40" s="38">
        <v>42349</v>
      </c>
      <c r="B40" s="7" t="s">
        <v>50</v>
      </c>
      <c r="C40" s="15">
        <v>13.63</v>
      </c>
      <c r="D40" s="8">
        <v>335.58600000000001</v>
      </c>
      <c r="E40" s="9">
        <v>500.00200000000001</v>
      </c>
      <c r="F40" s="9">
        <v>0.43017</v>
      </c>
      <c r="G40" s="7">
        <v>3.5E-4</v>
      </c>
      <c r="H40" s="9">
        <v>3.1547900000000002</v>
      </c>
      <c r="I40" s="7">
        <v>2.5699999999999998E-3</v>
      </c>
    </row>
    <row r="41" spans="1:14" x14ac:dyDescent="0.3">
      <c r="A41" s="38">
        <v>42349</v>
      </c>
      <c r="B41" s="7" t="s">
        <v>51</v>
      </c>
      <c r="C41" s="15">
        <v>13.85</v>
      </c>
      <c r="D41" s="8">
        <v>336.15699999999998</v>
      </c>
      <c r="E41" s="9">
        <v>500.00200000000001</v>
      </c>
      <c r="F41" s="9">
        <v>0.41715000000000002</v>
      </c>
      <c r="G41" s="7">
        <v>2.7999999999999998E-4</v>
      </c>
      <c r="H41" s="9">
        <v>3.0110000000000001</v>
      </c>
      <c r="I41" s="7">
        <v>1.99E-3</v>
      </c>
    </row>
    <row r="42" spans="1:14" s="12" customFormat="1" x14ac:dyDescent="0.3">
      <c r="A42" s="39">
        <v>42349</v>
      </c>
      <c r="B42" s="12" t="s">
        <v>48</v>
      </c>
      <c r="C42" s="16">
        <v>14.9</v>
      </c>
      <c r="D42" s="13">
        <v>336.46199999999999</v>
      </c>
      <c r="E42" s="14">
        <v>500.00099999999998</v>
      </c>
      <c r="F42" s="14">
        <v>0.44651000000000002</v>
      </c>
      <c r="G42" s="12">
        <v>3.2000000000000003E-4</v>
      </c>
      <c r="H42" s="14">
        <v>2.9942700000000002</v>
      </c>
      <c r="I42" s="12">
        <v>2.1299999999999999E-3</v>
      </c>
      <c r="J42" s="19">
        <f>((H40*C40)+(H41*C41)+(H42*C42))/(C40+C41+C42)</f>
        <v>3.0513629235488438</v>
      </c>
      <c r="K42" s="11">
        <f>(SUM(H40:H42)/3)</f>
        <v>3.0533533333333338</v>
      </c>
      <c r="L42" s="33">
        <f>_xlfn.STDEV.P(H40:H42)</f>
        <v>7.2051006161530401E-2</v>
      </c>
      <c r="M42" s="32">
        <f>K42-$K$6</f>
        <v>2.4294133333333336</v>
      </c>
      <c r="N42" s="36">
        <f>(K42*100/55)-$K$6</f>
        <v>4.9276115151515159</v>
      </c>
    </row>
    <row r="43" spans="1:14" x14ac:dyDescent="0.3">
      <c r="A43" s="38">
        <v>42349</v>
      </c>
      <c r="B43" s="7" t="s">
        <v>52</v>
      </c>
      <c r="C43" s="15">
        <v>13.1</v>
      </c>
      <c r="D43" s="8">
        <v>335.72399999999999</v>
      </c>
      <c r="E43" s="9">
        <v>500.00200000000001</v>
      </c>
      <c r="F43" s="9">
        <v>0.40409</v>
      </c>
      <c r="G43" s="7">
        <v>4.2000000000000002E-4</v>
      </c>
      <c r="H43" s="9">
        <v>3.0826099999999999</v>
      </c>
      <c r="I43" s="7">
        <v>3.1700000000000001E-3</v>
      </c>
    </row>
    <row r="44" spans="1:14" x14ac:dyDescent="0.3">
      <c r="A44" s="38">
        <v>42349</v>
      </c>
      <c r="B44" s="7" t="s">
        <v>53</v>
      </c>
      <c r="C44" s="15">
        <v>15.11</v>
      </c>
      <c r="D44" s="8">
        <v>335.55599999999998</v>
      </c>
      <c r="E44" s="9">
        <v>500.00200000000001</v>
      </c>
      <c r="F44" s="9">
        <v>0.44918999999999998</v>
      </c>
      <c r="G44" s="7">
        <v>3.6999999999999999E-4</v>
      </c>
      <c r="H44" s="9">
        <v>2.9714200000000002</v>
      </c>
      <c r="I44" s="7">
        <v>2.49E-3</v>
      </c>
    </row>
    <row r="45" spans="1:14" s="12" customFormat="1" x14ac:dyDescent="0.3">
      <c r="A45" s="39">
        <v>42350</v>
      </c>
      <c r="B45" s="12" t="s">
        <v>54</v>
      </c>
      <c r="C45" s="16">
        <v>14.64</v>
      </c>
      <c r="D45" s="13">
        <v>334.49799999999999</v>
      </c>
      <c r="E45" s="14">
        <v>500</v>
      </c>
      <c r="F45" s="14">
        <v>0.45250000000000001</v>
      </c>
      <c r="G45" s="12">
        <v>4.0000000000000002E-4</v>
      </c>
      <c r="H45" s="14">
        <v>3.0886900000000002</v>
      </c>
      <c r="I45" s="12">
        <v>2.7100000000000002E-3</v>
      </c>
      <c r="J45" s="19">
        <f>((H43*C43)+(H44*C44)+(H45*C45))/(C43+C44+C45)</f>
        <v>3.0454788518086344</v>
      </c>
      <c r="K45" s="11">
        <f>(SUM(H43:H45)/3)</f>
        <v>3.0475733333333337</v>
      </c>
      <c r="L45" s="33">
        <f>_xlfn.STDEV.P(H43:H45)</f>
        <v>5.3905715425690698E-2</v>
      </c>
      <c r="M45" s="32">
        <f>K45-$K$6</f>
        <v>2.4236333333333335</v>
      </c>
      <c r="N45" s="36">
        <f>(K45*100/55)-$K$6</f>
        <v>4.9171024242424242</v>
      </c>
    </row>
    <row r="46" spans="1:14" x14ac:dyDescent="0.3">
      <c r="A46" s="38">
        <v>42350</v>
      </c>
      <c r="B46" s="7" t="s">
        <v>55</v>
      </c>
      <c r="C46" s="15">
        <v>13.64</v>
      </c>
      <c r="D46" s="8">
        <v>335.41399999999999</v>
      </c>
      <c r="E46" s="9">
        <v>500.00099999999998</v>
      </c>
      <c r="F46" s="9">
        <v>0.44111</v>
      </c>
      <c r="G46" s="7">
        <v>3.4000000000000002E-4</v>
      </c>
      <c r="H46" s="9">
        <v>3.23312</v>
      </c>
      <c r="I46" s="7">
        <v>2.49E-3</v>
      </c>
    </row>
    <row r="47" spans="1:14" x14ac:dyDescent="0.3">
      <c r="A47" s="38">
        <v>42350</v>
      </c>
      <c r="B47" s="7" t="s">
        <v>56</v>
      </c>
      <c r="C47" s="15">
        <v>13.95</v>
      </c>
      <c r="D47" s="8">
        <v>335.54399999999998</v>
      </c>
      <c r="E47" s="9">
        <v>500</v>
      </c>
      <c r="F47" s="9">
        <v>0.42371999999999999</v>
      </c>
      <c r="G47" s="7">
        <v>2.7999999999999998E-4</v>
      </c>
      <c r="H47" s="9">
        <v>3.03545</v>
      </c>
      <c r="I47" s="7">
        <v>2.0500000000000002E-3</v>
      </c>
    </row>
    <row r="48" spans="1:14" s="41" customFormat="1" x14ac:dyDescent="0.3">
      <c r="A48" s="40">
        <v>42350</v>
      </c>
      <c r="B48" s="28" t="s">
        <v>57</v>
      </c>
      <c r="C48" s="29">
        <v>13.95</v>
      </c>
      <c r="D48" s="30">
        <v>335.93900000000002</v>
      </c>
      <c r="E48" s="31">
        <v>499.99900000000002</v>
      </c>
      <c r="F48" s="31">
        <v>0.42326000000000003</v>
      </c>
      <c r="G48" s="28">
        <v>2.7E-4</v>
      </c>
      <c r="H48" s="31">
        <v>3.03294</v>
      </c>
      <c r="I48" s="28">
        <v>1.89E-3</v>
      </c>
      <c r="J48" s="19">
        <f>((H46*C46)+(H47*C47)+(H48*C48))/(C46+C47+C48)</f>
        <v>3.0995136567164172</v>
      </c>
      <c r="K48" s="11">
        <f>(SUM(H46:H48)/3)</f>
        <v>3.1005033333333336</v>
      </c>
      <c r="L48" s="33">
        <f>_xlfn.STDEV.P(H46:H48)</f>
        <v>9.3779742778254391E-2</v>
      </c>
      <c r="M48" s="32">
        <f>K48-$K$6</f>
        <v>2.4765633333333334</v>
      </c>
      <c r="N48" s="36">
        <f>(K48*100/50)-$K$6</f>
        <v>5.5770666666666671</v>
      </c>
    </row>
    <row r="49" spans="1:14" x14ac:dyDescent="0.3">
      <c r="A49" s="38">
        <v>42350</v>
      </c>
      <c r="B49" s="7" t="s">
        <v>58</v>
      </c>
      <c r="C49" s="15">
        <v>12.9</v>
      </c>
      <c r="D49" s="8">
        <v>333.81599999999997</v>
      </c>
      <c r="E49" s="9">
        <v>500.00099999999998</v>
      </c>
      <c r="F49" s="9">
        <v>0.57776000000000005</v>
      </c>
      <c r="G49" s="7">
        <v>2.4000000000000001E-4</v>
      </c>
      <c r="H49" s="9">
        <v>4.4758199999999997</v>
      </c>
      <c r="I49" s="7">
        <v>1.82E-3</v>
      </c>
    </row>
    <row r="50" spans="1:14" x14ac:dyDescent="0.3">
      <c r="A50" s="38">
        <v>42350</v>
      </c>
      <c r="B50" s="7" t="s">
        <v>59</v>
      </c>
      <c r="C50" s="15">
        <v>13.18</v>
      </c>
      <c r="D50" s="8">
        <v>333.46100000000001</v>
      </c>
      <c r="E50" s="9">
        <v>500</v>
      </c>
      <c r="F50" s="9">
        <v>0.58892</v>
      </c>
      <c r="G50" s="7">
        <v>2.5999999999999998E-4</v>
      </c>
      <c r="H50" s="9">
        <v>4.4663599999999999</v>
      </c>
      <c r="I50" s="7">
        <v>1.97E-3</v>
      </c>
    </row>
    <row r="51" spans="1:14" s="12" customFormat="1" x14ac:dyDescent="0.3">
      <c r="A51" s="39">
        <v>42350</v>
      </c>
      <c r="B51" s="12" t="s">
        <v>60</v>
      </c>
      <c r="C51" s="16">
        <v>14.26</v>
      </c>
      <c r="D51" s="13">
        <v>333.39</v>
      </c>
      <c r="E51" s="14">
        <v>500.00099999999998</v>
      </c>
      <c r="F51" s="14">
        <v>0.64202000000000004</v>
      </c>
      <c r="G51" s="12">
        <v>3.2000000000000003E-4</v>
      </c>
      <c r="H51" s="14">
        <v>4.4994500000000004</v>
      </c>
      <c r="I51" s="12">
        <v>2.2399999999999998E-3</v>
      </c>
      <c r="J51" s="19">
        <f>((H49*C49)+(H50*C50)+(H51*C51))/(C49+C50+C51)</f>
        <v>4.4810822954883491</v>
      </c>
      <c r="K51" s="11">
        <f>(SUM(H49:H51)/3)</f>
        <v>4.4805433333333333</v>
      </c>
      <c r="L51" s="33">
        <f>_xlfn.STDEV.P(H49:H51)</f>
        <v>1.3915684995317187E-2</v>
      </c>
      <c r="M51" s="32">
        <f>K51-$K$6</f>
        <v>3.8566033333333332</v>
      </c>
      <c r="N51" s="36">
        <f>(K51*100/70)-$K$6</f>
        <v>5.7768361904761898</v>
      </c>
    </row>
    <row r="52" spans="1:14" x14ac:dyDescent="0.3">
      <c r="A52" s="38">
        <v>42374</v>
      </c>
      <c r="B52" s="7" t="s">
        <v>61</v>
      </c>
      <c r="C52" s="15">
        <v>12.62</v>
      </c>
      <c r="D52" s="8">
        <v>316.27999999999997</v>
      </c>
      <c r="E52" s="9">
        <v>500</v>
      </c>
      <c r="F52" s="9">
        <v>0.41992000000000002</v>
      </c>
      <c r="G52" s="7">
        <v>3.2000000000000003E-4</v>
      </c>
      <c r="H52" s="9">
        <v>3.3254899999999998</v>
      </c>
      <c r="I52" s="7">
        <v>2.5100000000000001E-3</v>
      </c>
    </row>
    <row r="53" spans="1:14" x14ac:dyDescent="0.3">
      <c r="A53" s="38">
        <v>42374</v>
      </c>
      <c r="B53" s="7" t="s">
        <v>62</v>
      </c>
      <c r="C53" s="15">
        <v>13.79</v>
      </c>
      <c r="D53" s="8">
        <v>316.303</v>
      </c>
      <c r="E53" s="9">
        <v>500.00099999999998</v>
      </c>
      <c r="F53" s="9">
        <v>0.42899999999999999</v>
      </c>
      <c r="G53" s="7">
        <v>3.96E-3</v>
      </c>
      <c r="H53" s="9">
        <v>3.10988</v>
      </c>
      <c r="I53" s="7">
        <v>2.8670000000000001E-2</v>
      </c>
    </row>
    <row r="54" spans="1:14" s="28" customFormat="1" x14ac:dyDescent="0.3">
      <c r="A54" s="40">
        <v>42374</v>
      </c>
      <c r="B54" s="28" t="s">
        <v>63</v>
      </c>
      <c r="C54" s="29">
        <v>13.8</v>
      </c>
      <c r="D54" s="30">
        <v>309.18599999999998</v>
      </c>
      <c r="E54" s="31">
        <v>500.00099999999998</v>
      </c>
      <c r="F54" s="31">
        <v>0.44774999999999998</v>
      </c>
      <c r="G54" s="28">
        <v>3.6999999999999999E-4</v>
      </c>
      <c r="H54" s="31">
        <v>3.24186</v>
      </c>
      <c r="I54" s="28">
        <v>2.6700000000000001E-3</v>
      </c>
      <c r="J54" s="19">
        <f>((H52*C52)+(H53*C53)+(H54*C54))/(C52+C53+C54)</f>
        <v>3.2228449888087547</v>
      </c>
      <c r="K54" s="11">
        <f>(SUM(H52:H54)/3)</f>
        <v>3.2257433333333334</v>
      </c>
      <c r="L54" s="33">
        <f>_xlfn.STDEV.P(H52:H54)</f>
        <v>8.8757077589464453E-2</v>
      </c>
      <c r="M54" s="32">
        <f>K54-$K$6</f>
        <v>2.6018033333333332</v>
      </c>
      <c r="N54" s="36">
        <f>(K54*100/90)-$K$6</f>
        <v>2.9602192592592593</v>
      </c>
    </row>
    <row r="55" spans="1:14" x14ac:dyDescent="0.3">
      <c r="A55" s="38">
        <v>42375</v>
      </c>
      <c r="B55" s="7" t="s">
        <v>64</v>
      </c>
      <c r="C55" s="15">
        <v>14.11</v>
      </c>
      <c r="D55" s="8">
        <v>318.29199999999997</v>
      </c>
      <c r="E55" s="9">
        <v>499.99900000000002</v>
      </c>
      <c r="F55" s="9">
        <v>0.43802999999999997</v>
      </c>
      <c r="G55" s="7">
        <v>2.5999999999999998E-4</v>
      </c>
      <c r="H55" s="9">
        <v>3.10195</v>
      </c>
      <c r="I55" s="7">
        <v>1.8400000000000001E-3</v>
      </c>
    </row>
    <row r="56" spans="1:14" x14ac:dyDescent="0.3">
      <c r="A56" s="38">
        <v>42375</v>
      </c>
      <c r="B56" s="7" t="s">
        <v>65</v>
      </c>
      <c r="C56" s="15">
        <v>14.15</v>
      </c>
      <c r="D56" s="8">
        <v>318.76600000000002</v>
      </c>
      <c r="E56" s="9">
        <v>499.99900000000002</v>
      </c>
      <c r="F56" s="9">
        <v>0.41375000000000001</v>
      </c>
      <c r="G56" s="7">
        <v>1.4999999999999999E-4</v>
      </c>
      <c r="H56" s="9">
        <v>2.92313</v>
      </c>
      <c r="I56" s="7">
        <v>1.01E-3</v>
      </c>
    </row>
    <row r="57" spans="1:14" s="12" customFormat="1" x14ac:dyDescent="0.3">
      <c r="A57" s="40">
        <v>42375</v>
      </c>
      <c r="B57" s="12" t="s">
        <v>66</v>
      </c>
      <c r="C57" s="16">
        <v>13.68</v>
      </c>
      <c r="D57" s="13">
        <v>317.91800000000001</v>
      </c>
      <c r="E57" s="14">
        <v>500.00200000000001</v>
      </c>
      <c r="F57" s="14">
        <v>0.41837000000000002</v>
      </c>
      <c r="G57" s="12">
        <v>2.7E-4</v>
      </c>
      <c r="H57" s="14">
        <v>3.0575600000000001</v>
      </c>
      <c r="I57" s="12">
        <v>1.9400000000000001E-3</v>
      </c>
      <c r="J57" s="19">
        <f>((H55*C55)+(H56*C56)+(H57*C57))/(C55+C56+C57)</f>
        <v>3.0271393609918933</v>
      </c>
      <c r="K57" s="11">
        <f>(SUM(H55:H57)/3)</f>
        <v>3.0275466666666664</v>
      </c>
      <c r="L57" s="33">
        <f>_xlfn.STDEV.P(H55:H57)</f>
        <v>7.6025207369368977E-2</v>
      </c>
      <c r="M57" s="32">
        <f>K57-$K$6</f>
        <v>2.4036066666666662</v>
      </c>
      <c r="N57" s="36"/>
    </row>
    <row r="58" spans="1:14" x14ac:dyDescent="0.3">
      <c r="A58" s="38">
        <v>42395</v>
      </c>
      <c r="B58" s="7" t="s">
        <v>70</v>
      </c>
      <c r="C58" s="15">
        <v>11.66</v>
      </c>
      <c r="D58" s="8">
        <v>316.56400000000002</v>
      </c>
      <c r="E58" s="9">
        <v>500</v>
      </c>
      <c r="F58" s="9">
        <v>0.63365000000000005</v>
      </c>
      <c r="G58" s="7">
        <v>1.3999999999999999E-4</v>
      </c>
      <c r="H58" s="9">
        <v>5.4348400000000003</v>
      </c>
      <c r="I58" s="7">
        <v>1.1999999999999999E-3</v>
      </c>
    </row>
    <row r="59" spans="1:14" x14ac:dyDescent="0.3">
      <c r="A59" s="38">
        <v>42395</v>
      </c>
      <c r="B59" s="7" t="s">
        <v>71</v>
      </c>
      <c r="C59" s="15">
        <v>12.32</v>
      </c>
      <c r="D59" s="8">
        <v>316.15600000000001</v>
      </c>
      <c r="E59" s="9">
        <v>500.00200000000001</v>
      </c>
      <c r="F59" s="9">
        <v>0.67603000000000002</v>
      </c>
      <c r="G59" s="7">
        <v>1.7000000000000001E-4</v>
      </c>
      <c r="H59" s="9">
        <v>5.4861599999999999</v>
      </c>
      <c r="I59" s="7">
        <v>1.33E-3</v>
      </c>
    </row>
    <row r="60" spans="1:14" s="12" customFormat="1" x14ac:dyDescent="0.3">
      <c r="A60" s="40"/>
      <c r="C60" s="16"/>
      <c r="D60" s="13"/>
      <c r="E60" s="14"/>
      <c r="F60" s="14"/>
      <c r="H60" s="14"/>
      <c r="J60" s="19">
        <f>((H58*C58)+(H59*C59))/(C58+C59)</f>
        <v>5.4612062385321103</v>
      </c>
      <c r="K60" s="11">
        <f>(SUM(H58:H59)/2)</f>
        <v>5.4604999999999997</v>
      </c>
      <c r="L60" s="33">
        <f>_xlfn.STDEV.P(H58:H59)</f>
        <v>2.5659999999999794E-2</v>
      </c>
      <c r="M60" s="32">
        <f>K60-$K$6</f>
        <v>4.8365599999999995</v>
      </c>
      <c r="N60" s="36"/>
    </row>
    <row r="61" spans="1:14" x14ac:dyDescent="0.3">
      <c r="A61" s="38">
        <v>42462</v>
      </c>
      <c r="B61" s="7" t="s">
        <v>72</v>
      </c>
      <c r="C61" s="15">
        <v>13.72</v>
      </c>
      <c r="D61" s="8">
        <v>315.07799999999997</v>
      </c>
      <c r="E61" s="9">
        <v>500.00099999999998</v>
      </c>
      <c r="F61" s="9">
        <v>0.71630000000000005</v>
      </c>
      <c r="G61" s="7">
        <v>2.5000000000000001E-4</v>
      </c>
      <c r="H61" s="9">
        <v>5.2182899999999997</v>
      </c>
      <c r="I61" s="7">
        <v>1.81E-3</v>
      </c>
    </row>
    <row r="62" spans="1:14" x14ac:dyDescent="0.3">
      <c r="A62" s="38">
        <v>42462</v>
      </c>
      <c r="B62" s="7" t="s">
        <v>73</v>
      </c>
      <c r="C62" s="15">
        <v>12.43</v>
      </c>
      <c r="D62" s="8">
        <v>314.91800000000001</v>
      </c>
      <c r="E62" s="9">
        <v>500.00099999999998</v>
      </c>
      <c r="F62" s="9">
        <v>0.65952</v>
      </c>
      <c r="G62" s="7">
        <v>2.4000000000000001E-4</v>
      </c>
      <c r="H62" s="9">
        <v>5.3021200000000004</v>
      </c>
      <c r="I62" s="7">
        <v>1.8699999999999999E-3</v>
      </c>
    </row>
    <row r="63" spans="1:14" s="12" customFormat="1" x14ac:dyDescent="0.3">
      <c r="A63" s="39">
        <v>42462</v>
      </c>
      <c r="B63" s="12" t="s">
        <v>74</v>
      </c>
      <c r="C63" s="16">
        <v>12.45</v>
      </c>
      <c r="D63" s="13">
        <v>312.54399999999998</v>
      </c>
      <c r="E63" s="14">
        <v>500.00099999999998</v>
      </c>
      <c r="F63" s="14">
        <v>0.67734000000000005</v>
      </c>
      <c r="G63" s="12">
        <v>2.9E-4</v>
      </c>
      <c r="H63" s="14">
        <v>5.4365399999999999</v>
      </c>
      <c r="I63" s="12">
        <v>2.31E-3</v>
      </c>
      <c r="J63" s="19">
        <f>((H61*C61)+(H62*C62)+(H63*C63))/(C61+C62+C63)</f>
        <v>5.3156791036269428</v>
      </c>
      <c r="K63" s="11">
        <f>(SUM(H61:H63)/3)</f>
        <v>5.3189833333333327</v>
      </c>
      <c r="L63" s="33">
        <f>_xlfn.STDEV.P(H61:H63)</f>
        <v>8.989454797458836E-2</v>
      </c>
      <c r="M63" s="32">
        <f>K63-$K$6</f>
        <v>4.6950433333333326</v>
      </c>
      <c r="N63" s="36">
        <f>(K63*100/55)-$K$6</f>
        <v>9.0469387878787888</v>
      </c>
    </row>
  </sheetData>
  <pageMargins left="0.7" right="0.7" top="0.75" bottom="0.75" header="0.3" footer="0.3"/>
  <pageSetup paperSize="9" orientation="portrait" r:id="rId1"/>
  <ignoredErrors>
    <ignoredError sqref="K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TGA</vt:lpstr>
    </vt:vector>
  </TitlesOfParts>
  <Company>University Of Nottingham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Tomczynska</dc:creator>
  <cp:lastModifiedBy>Magdalena Tomczynska</cp:lastModifiedBy>
  <dcterms:created xsi:type="dcterms:W3CDTF">2016-01-10T00:00:10Z</dcterms:created>
  <dcterms:modified xsi:type="dcterms:W3CDTF">2016-03-23T17:26:16Z</dcterms:modified>
</cp:coreProperties>
</file>