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bzpas\OneDrive - The University of Nottingham\Yan meng\RNA-seq\"/>
    </mc:Choice>
  </mc:AlternateContent>
  <bookViews>
    <workbookView xWindow="-28920" yWindow="-120" windowWidth="29040" windowHeight="15840" activeTab="8"/>
  </bookViews>
  <sheets>
    <sheet name="dif" sheetId="7" r:id="rId1"/>
    <sheet name="Fishers" sheetId="9" r:id="rId2"/>
    <sheet name="all" sheetId="8" r:id="rId3"/>
    <sheet name="undif" sheetId="6" r:id="rId4"/>
    <sheet name="mSWFA  " sheetId="5" r:id="rId5"/>
    <sheet name="rSWFA " sheetId="4" r:id="rId6"/>
    <sheet name="rPWFA" sheetId="3" r:id="rId7"/>
    <sheet name="rmWFA" sheetId="2" r:id="rId8"/>
    <sheet name="rEWFA" sheetId="1" r:id="rId9"/>
    <sheet name="3T3 hkg" sheetId="10" r:id="rId10"/>
    <sheet name="Primary HKG" sheetId="12" r:id="rId11"/>
    <sheet name="All HKG" sheetId="13" r:id="rId12"/>
    <sheet name="HKG compare" sheetId="14" r:id="rId1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8" l="1"/>
  <c r="D22" i="8"/>
  <c r="E22" i="8"/>
  <c r="F22" i="8"/>
  <c r="F24" i="8" s="1"/>
  <c r="G22" i="8"/>
  <c r="H22" i="8"/>
  <c r="I22" i="8"/>
  <c r="C23" i="8"/>
  <c r="D23" i="8"/>
  <c r="E23" i="8"/>
  <c r="E24" i="8" s="1"/>
  <c r="F23" i="8"/>
  <c r="G23" i="8"/>
  <c r="G24" i="8" s="1"/>
  <c r="H23" i="8"/>
  <c r="H24" i="8" s="1"/>
  <c r="I23" i="8"/>
  <c r="I24" i="8" s="1"/>
  <c r="C24" i="8"/>
  <c r="D24" i="8"/>
  <c r="B23" i="8"/>
  <c r="B22" i="8"/>
  <c r="C26" i="8"/>
  <c r="D26" i="8"/>
  <c r="E26" i="8"/>
  <c r="F26" i="8"/>
  <c r="G26" i="8"/>
  <c r="H26" i="8"/>
  <c r="I26" i="8"/>
  <c r="B26" i="8"/>
  <c r="B7" i="9" a="1"/>
  <c r="B7" i="9"/>
  <c r="B24" i="8" l="1"/>
  <c r="C33" i="7"/>
  <c r="D33" i="7"/>
  <c r="E33" i="7"/>
  <c r="F33" i="7"/>
  <c r="G33" i="7"/>
  <c r="H33" i="7"/>
  <c r="I33" i="7"/>
  <c r="B33" i="7"/>
  <c r="C33" i="6"/>
  <c r="D33" i="6"/>
  <c r="E33" i="6"/>
  <c r="F33" i="6"/>
  <c r="G33" i="6"/>
  <c r="H33" i="6"/>
  <c r="I33" i="6"/>
  <c r="B33" i="6"/>
  <c r="D24" i="4"/>
  <c r="D25" i="4"/>
  <c r="D26" i="4"/>
  <c r="D27" i="4"/>
  <c r="D28" i="4"/>
  <c r="L13" i="14" l="1"/>
  <c r="E13" i="14"/>
  <c r="G13" i="14"/>
  <c r="I13" i="14"/>
  <c r="K13" i="14"/>
  <c r="C13" i="14"/>
  <c r="S11" i="10"/>
  <c r="D14" i="14" l="1"/>
  <c r="F14" i="14"/>
  <c r="H14" i="14"/>
  <c r="J14" i="14"/>
  <c r="D15" i="14"/>
  <c r="F15" i="14"/>
  <c r="H15" i="14"/>
  <c r="J15" i="14"/>
  <c r="D16" i="14"/>
  <c r="F16" i="14"/>
  <c r="H16" i="14"/>
  <c r="J16" i="14"/>
  <c r="B16" i="14"/>
  <c r="B15" i="14"/>
  <c r="B14" i="14"/>
  <c r="C9" i="14"/>
  <c r="D9" i="14"/>
  <c r="E9" i="14"/>
  <c r="F9" i="14"/>
  <c r="G9" i="14"/>
  <c r="H9" i="14"/>
  <c r="I9" i="14"/>
  <c r="J9" i="14"/>
  <c r="K9" i="14"/>
  <c r="C10" i="14"/>
  <c r="D10" i="14"/>
  <c r="E10" i="14"/>
  <c r="F10" i="14"/>
  <c r="G10" i="14"/>
  <c r="H10" i="14"/>
  <c r="I10" i="14"/>
  <c r="J10" i="14"/>
  <c r="K10" i="14"/>
  <c r="C11" i="14"/>
  <c r="D11" i="14"/>
  <c r="E11" i="14"/>
  <c r="F11" i="14"/>
  <c r="G11" i="14"/>
  <c r="H11" i="14"/>
  <c r="I11" i="14"/>
  <c r="J11" i="14"/>
  <c r="K11" i="14"/>
  <c r="C12" i="14"/>
  <c r="D12" i="14"/>
  <c r="E12" i="14"/>
  <c r="F12" i="14"/>
  <c r="G12" i="14"/>
  <c r="H12" i="14"/>
  <c r="I12" i="14"/>
  <c r="J12" i="14"/>
  <c r="K12" i="14"/>
  <c r="B12" i="14"/>
  <c r="B10" i="14"/>
  <c r="B9" i="14"/>
  <c r="H104" i="13"/>
  <c r="C104" i="13"/>
  <c r="H103" i="13"/>
  <c r="C103" i="13"/>
  <c r="H102" i="13"/>
  <c r="C102" i="13"/>
  <c r="H101" i="13"/>
  <c r="C101" i="13"/>
  <c r="H100" i="13"/>
  <c r="C100" i="13"/>
  <c r="I98" i="13"/>
  <c r="D98" i="13"/>
  <c r="I95" i="13"/>
  <c r="D95" i="13"/>
  <c r="I92" i="13"/>
  <c r="D92" i="13"/>
  <c r="I89" i="13"/>
  <c r="D89" i="13"/>
  <c r="I86" i="13"/>
  <c r="D86" i="13"/>
  <c r="I83" i="13"/>
  <c r="D83" i="13"/>
  <c r="I80" i="13"/>
  <c r="D80" i="13"/>
  <c r="I77" i="13"/>
  <c r="D77" i="13"/>
  <c r="I74" i="13"/>
  <c r="D74" i="13"/>
  <c r="I71" i="13"/>
  <c r="D71" i="13"/>
  <c r="I68" i="13"/>
  <c r="D68" i="13"/>
  <c r="I65" i="13"/>
  <c r="D65" i="13"/>
  <c r="I62" i="13"/>
  <c r="D62" i="13"/>
  <c r="I59" i="13"/>
  <c r="D59" i="13"/>
  <c r="I56" i="13"/>
  <c r="D56" i="13"/>
  <c r="I53" i="13"/>
  <c r="D53" i="13"/>
  <c r="I50" i="13"/>
  <c r="D50" i="13"/>
  <c r="I47" i="13"/>
  <c r="D47" i="13"/>
  <c r="I44" i="13"/>
  <c r="D44" i="13"/>
  <c r="I41" i="13"/>
  <c r="D41" i="13"/>
  <c r="I38" i="13"/>
  <c r="D38" i="13"/>
  <c r="I35" i="13"/>
  <c r="D35" i="13"/>
  <c r="I32" i="13"/>
  <c r="D32" i="13"/>
  <c r="I29" i="13"/>
  <c r="D29" i="13"/>
  <c r="I26" i="13"/>
  <c r="D26" i="13"/>
  <c r="I23" i="13"/>
  <c r="D23" i="13"/>
  <c r="I20" i="13"/>
  <c r="D20" i="13"/>
  <c r="I17" i="13"/>
  <c r="D17" i="13"/>
  <c r="I14" i="13"/>
  <c r="D14" i="13"/>
  <c r="I11" i="13"/>
  <c r="D11" i="13"/>
  <c r="I8" i="13"/>
  <c r="D8" i="13"/>
  <c r="I5" i="13"/>
  <c r="D5" i="13"/>
  <c r="G83" i="12"/>
  <c r="F83" i="12"/>
  <c r="C83" i="12"/>
  <c r="G82" i="12"/>
  <c r="F82" i="12"/>
  <c r="C82" i="12"/>
  <c r="G81" i="12"/>
  <c r="F81" i="12"/>
  <c r="C81" i="12"/>
  <c r="G80" i="12"/>
  <c r="F80" i="12"/>
  <c r="C80" i="12"/>
  <c r="G79" i="12"/>
  <c r="F79" i="12"/>
  <c r="C79" i="12"/>
  <c r="H77" i="12"/>
  <c r="D77" i="12"/>
  <c r="H74" i="12"/>
  <c r="D74" i="12"/>
  <c r="H71" i="12"/>
  <c r="D71" i="12"/>
  <c r="H68" i="12"/>
  <c r="D68" i="12"/>
  <c r="H65" i="12"/>
  <c r="D65" i="12"/>
  <c r="H62" i="12"/>
  <c r="D62" i="12"/>
  <c r="H59" i="12"/>
  <c r="D59" i="12"/>
  <c r="H56" i="12"/>
  <c r="D56" i="12"/>
  <c r="H53" i="12"/>
  <c r="D53" i="12"/>
  <c r="H50" i="12"/>
  <c r="D50" i="12"/>
  <c r="H47" i="12"/>
  <c r="D47" i="12"/>
  <c r="H44" i="12"/>
  <c r="D44" i="12"/>
  <c r="H41" i="12"/>
  <c r="D41" i="12"/>
  <c r="H38" i="12"/>
  <c r="D38" i="12"/>
  <c r="H35" i="12"/>
  <c r="D35" i="12"/>
  <c r="H32" i="12"/>
  <c r="D32" i="12"/>
  <c r="H29" i="12"/>
  <c r="D29" i="12"/>
  <c r="H26" i="12"/>
  <c r="D26" i="12"/>
  <c r="H23" i="12"/>
  <c r="D23" i="12"/>
  <c r="H20" i="12"/>
  <c r="D20" i="12"/>
  <c r="H17" i="12"/>
  <c r="D17" i="12"/>
  <c r="H14" i="12"/>
  <c r="D14" i="12"/>
  <c r="H11" i="12"/>
  <c r="D11" i="12"/>
  <c r="H8" i="12"/>
  <c r="D8" i="12"/>
  <c r="H5" i="12"/>
  <c r="D5" i="12"/>
  <c r="H29" i="10"/>
  <c r="C29" i="10"/>
  <c r="H28" i="10"/>
  <c r="C28" i="10"/>
  <c r="H27" i="10"/>
  <c r="C27" i="10"/>
  <c r="H26" i="10"/>
  <c r="C26" i="10"/>
  <c r="H25" i="10"/>
  <c r="C25" i="10"/>
  <c r="I23" i="10"/>
  <c r="D23" i="10"/>
  <c r="I20" i="10"/>
  <c r="D20" i="10"/>
  <c r="I17" i="10"/>
  <c r="D17" i="10"/>
  <c r="I14" i="10"/>
  <c r="D14" i="10"/>
  <c r="R12" i="10"/>
  <c r="Q12" i="10"/>
  <c r="P12" i="10"/>
  <c r="O12" i="10"/>
  <c r="R11" i="10"/>
  <c r="Q11" i="10"/>
  <c r="P11" i="10"/>
  <c r="O11" i="10"/>
  <c r="I11" i="10"/>
  <c r="D11" i="10"/>
  <c r="R10" i="10"/>
  <c r="Q10" i="10"/>
  <c r="P10" i="10"/>
  <c r="O10" i="10"/>
  <c r="R9" i="10"/>
  <c r="Q9" i="10"/>
  <c r="P9" i="10"/>
  <c r="O9" i="10"/>
  <c r="R8" i="10"/>
  <c r="Q8" i="10"/>
  <c r="P8" i="10"/>
  <c r="O8" i="10"/>
  <c r="I8" i="10"/>
  <c r="D8" i="10"/>
  <c r="I5" i="10"/>
  <c r="D5" i="10"/>
  <c r="T3" i="10"/>
  <c r="S3" i="10"/>
  <c r="O12" i="1"/>
  <c r="P12" i="1"/>
  <c r="Q12" i="1"/>
  <c r="R12" i="1"/>
  <c r="S12" i="1"/>
  <c r="T12" i="1"/>
  <c r="U12" i="1"/>
  <c r="V12" i="1"/>
  <c r="Y12" i="1"/>
  <c r="Z12" i="1"/>
  <c r="AB12" i="1"/>
  <c r="AC12" i="1"/>
  <c r="AD12" i="1"/>
  <c r="O13" i="1"/>
  <c r="P13" i="1"/>
  <c r="Q13" i="1"/>
  <c r="R13" i="1"/>
  <c r="S13" i="1"/>
  <c r="T13" i="1"/>
  <c r="U13" i="1"/>
  <c r="V13" i="1"/>
  <c r="X13" i="1"/>
  <c r="Y13" i="1"/>
  <c r="Z13" i="1"/>
  <c r="AA13" i="1"/>
  <c r="AB13" i="1"/>
  <c r="AC13" i="1"/>
  <c r="AD13" i="1"/>
  <c r="O14" i="1"/>
  <c r="P14" i="1"/>
  <c r="Q14" i="1"/>
  <c r="R14" i="1"/>
  <c r="S14" i="1"/>
  <c r="T14" i="1"/>
  <c r="U14" i="1"/>
  <c r="V14" i="1"/>
  <c r="X14" i="1"/>
  <c r="Y14" i="1"/>
  <c r="Z14" i="1"/>
  <c r="AA14" i="1"/>
  <c r="AB14" i="1"/>
  <c r="AC14" i="1"/>
  <c r="AD14" i="1"/>
  <c r="O15" i="1"/>
  <c r="P15" i="1"/>
  <c r="Q15" i="1"/>
  <c r="R15" i="1"/>
  <c r="S15" i="1"/>
  <c r="T15" i="1"/>
  <c r="U15" i="1"/>
  <c r="V15" i="1"/>
  <c r="X15" i="1"/>
  <c r="Y15" i="1"/>
  <c r="Z15" i="1"/>
  <c r="AA15" i="1"/>
  <c r="AB15" i="1"/>
  <c r="AC15" i="1"/>
  <c r="AD15" i="1"/>
  <c r="O16" i="1"/>
  <c r="P16" i="1"/>
  <c r="Q16" i="1"/>
  <c r="R16" i="1"/>
  <c r="S16" i="1"/>
  <c r="T16" i="1"/>
  <c r="U16" i="1"/>
  <c r="V16" i="1"/>
  <c r="X16" i="1"/>
  <c r="Y16" i="1"/>
  <c r="Z16" i="1"/>
  <c r="AA16" i="1"/>
  <c r="AB16" i="1"/>
  <c r="AC16" i="1"/>
  <c r="AD16" i="1"/>
  <c r="P3" i="9"/>
  <c r="H16" i="9" a="1"/>
  <c r="F16" i="9" a="1"/>
  <c r="E16" i="9" a="1"/>
  <c r="D16" i="9" a="1"/>
  <c r="C16" i="9" a="1"/>
  <c r="B16" i="9" a="1"/>
  <c r="L3" i="9"/>
  <c r="M3" i="9"/>
  <c r="N3" i="9"/>
  <c r="O3" i="9"/>
  <c r="Q3" i="9"/>
  <c r="R3" i="9"/>
  <c r="L4" i="9"/>
  <c r="M4" i="9"/>
  <c r="N4" i="9"/>
  <c r="O4" i="9"/>
  <c r="P4" i="9"/>
  <c r="Q4" i="9"/>
  <c r="R4" i="9"/>
  <c r="L5" i="9"/>
  <c r="M5" i="9"/>
  <c r="N5" i="9"/>
  <c r="O5" i="9"/>
  <c r="P5" i="9"/>
  <c r="Q5" i="9"/>
  <c r="R5" i="9"/>
  <c r="L6" i="9"/>
  <c r="M6" i="9"/>
  <c r="N6" i="9"/>
  <c r="O6" i="9"/>
  <c r="P6" i="9"/>
  <c r="Q6" i="9"/>
  <c r="R6" i="9"/>
  <c r="K4" i="9"/>
  <c r="K5" i="9"/>
  <c r="K6" i="9"/>
  <c r="K3" i="9"/>
  <c r="C7" i="9" a="1"/>
  <c r="D7" i="9" a="1"/>
  <c r="E7" i="9" a="1"/>
  <c r="F7" i="9" a="1"/>
  <c r="G7" i="9" a="1"/>
  <c r="H7" i="9" a="1"/>
  <c r="C18" i="7"/>
  <c r="D18" i="7"/>
  <c r="E18" i="7"/>
  <c r="F18" i="7"/>
  <c r="G18" i="7"/>
  <c r="H18" i="7"/>
  <c r="I18" i="7"/>
  <c r="C19" i="7"/>
  <c r="D19" i="7"/>
  <c r="E19" i="7"/>
  <c r="F19" i="7"/>
  <c r="G19" i="7"/>
  <c r="H19" i="7"/>
  <c r="I19" i="7"/>
  <c r="C20" i="7"/>
  <c r="D20" i="7"/>
  <c r="E20" i="7"/>
  <c r="F20" i="7"/>
  <c r="G20" i="7"/>
  <c r="H20" i="7"/>
  <c r="I20" i="7"/>
  <c r="C21" i="7"/>
  <c r="D21" i="7"/>
  <c r="E21" i="7"/>
  <c r="F21" i="7"/>
  <c r="G21" i="7"/>
  <c r="H21" i="7"/>
  <c r="I21" i="7"/>
  <c r="J22" i="8"/>
  <c r="I16" i="7"/>
  <c r="H16" i="7"/>
  <c r="G16" i="7"/>
  <c r="F16" i="7"/>
  <c r="E16" i="7"/>
  <c r="D16" i="7"/>
  <c r="C16" i="7"/>
  <c r="B16" i="7"/>
  <c r="I15" i="7"/>
  <c r="H15" i="7"/>
  <c r="G15" i="7"/>
  <c r="F15" i="7"/>
  <c r="E15" i="7"/>
  <c r="D15" i="7"/>
  <c r="C15" i="7"/>
  <c r="B15" i="7"/>
  <c r="I14" i="7"/>
  <c r="H14" i="7"/>
  <c r="G14" i="7"/>
  <c r="F14" i="7"/>
  <c r="E14" i="7"/>
  <c r="D14" i="7"/>
  <c r="C14" i="7"/>
  <c r="B14" i="7"/>
  <c r="I13" i="7"/>
  <c r="H13" i="7"/>
  <c r="G13" i="7"/>
  <c r="F13" i="7"/>
  <c r="E13" i="7"/>
  <c r="D13" i="7"/>
  <c r="C13" i="7"/>
  <c r="B13" i="7"/>
  <c r="I12" i="7"/>
  <c r="H12" i="7"/>
  <c r="G12" i="7"/>
  <c r="F12" i="7"/>
  <c r="E12" i="7"/>
  <c r="D12" i="7"/>
  <c r="C12" i="7"/>
  <c r="B12" i="7"/>
  <c r="I9" i="7"/>
  <c r="H9" i="7"/>
  <c r="G9" i="7"/>
  <c r="F9" i="7"/>
  <c r="E9" i="7"/>
  <c r="D9" i="7"/>
  <c r="C9" i="7"/>
  <c r="B9" i="7"/>
  <c r="I8" i="7"/>
  <c r="H8" i="7"/>
  <c r="G8" i="7"/>
  <c r="F8" i="7"/>
  <c r="E8" i="7"/>
  <c r="D8" i="7"/>
  <c r="C8" i="7"/>
  <c r="B8" i="7"/>
  <c r="M5" i="7"/>
  <c r="M4" i="7"/>
  <c r="M3" i="7"/>
  <c r="M2" i="7"/>
  <c r="I16" i="6"/>
  <c r="H16" i="6"/>
  <c r="G16" i="6"/>
  <c r="F16" i="6"/>
  <c r="E16" i="6"/>
  <c r="D16" i="6"/>
  <c r="C16" i="6"/>
  <c r="B16" i="6"/>
  <c r="I15" i="6"/>
  <c r="H15" i="6"/>
  <c r="G15" i="6"/>
  <c r="F15" i="6"/>
  <c r="E15" i="6"/>
  <c r="D15" i="6"/>
  <c r="C15" i="6"/>
  <c r="B15" i="6"/>
  <c r="I14" i="6"/>
  <c r="H14" i="6"/>
  <c r="G14" i="6"/>
  <c r="F14" i="6"/>
  <c r="E14" i="6"/>
  <c r="D14" i="6"/>
  <c r="C14" i="6"/>
  <c r="B14" i="6"/>
  <c r="I13" i="6"/>
  <c r="H13" i="6"/>
  <c r="G13" i="6"/>
  <c r="F13" i="6"/>
  <c r="E13" i="6"/>
  <c r="D13" i="6"/>
  <c r="C13" i="6"/>
  <c r="B13" i="6"/>
  <c r="I12" i="6"/>
  <c r="H12" i="6"/>
  <c r="G12" i="6"/>
  <c r="F12" i="6"/>
  <c r="E12" i="6"/>
  <c r="D12" i="6"/>
  <c r="C12" i="6"/>
  <c r="B12" i="6"/>
  <c r="I9" i="6"/>
  <c r="H9" i="6"/>
  <c r="G9" i="6"/>
  <c r="F9" i="6"/>
  <c r="E9" i="6"/>
  <c r="D9" i="6"/>
  <c r="C9" i="6"/>
  <c r="B9" i="6"/>
  <c r="I8" i="6"/>
  <c r="H8" i="6"/>
  <c r="G8" i="6"/>
  <c r="F8" i="6"/>
  <c r="E8" i="6"/>
  <c r="D8" i="6"/>
  <c r="C8" i="6"/>
  <c r="B8" i="6"/>
  <c r="M4" i="6"/>
  <c r="M3" i="6"/>
  <c r="M2" i="6"/>
  <c r="I16" i="5"/>
  <c r="H16" i="5"/>
  <c r="G16" i="5"/>
  <c r="F16" i="5"/>
  <c r="E16" i="5"/>
  <c r="D16" i="5"/>
  <c r="C16" i="5"/>
  <c r="B16" i="5"/>
  <c r="I15" i="5"/>
  <c r="H15" i="5"/>
  <c r="G15" i="5"/>
  <c r="F15" i="5"/>
  <c r="E15" i="5"/>
  <c r="D15" i="5"/>
  <c r="C15" i="5"/>
  <c r="B15" i="5"/>
  <c r="I14" i="5"/>
  <c r="H14" i="5"/>
  <c r="G14" i="5"/>
  <c r="F14" i="5"/>
  <c r="E14" i="5"/>
  <c r="D14" i="5"/>
  <c r="C14" i="5"/>
  <c r="B14" i="5"/>
  <c r="I13" i="5"/>
  <c r="H13" i="5"/>
  <c r="G13" i="5"/>
  <c r="F13" i="5"/>
  <c r="E13" i="5"/>
  <c r="D13" i="5"/>
  <c r="C13" i="5"/>
  <c r="B13" i="5"/>
  <c r="I12" i="5"/>
  <c r="H12" i="5"/>
  <c r="G12" i="5"/>
  <c r="F12" i="5"/>
  <c r="E12" i="5"/>
  <c r="D12" i="5"/>
  <c r="C12" i="5"/>
  <c r="B12" i="5"/>
  <c r="I9" i="5"/>
  <c r="H9" i="5"/>
  <c r="G9" i="5"/>
  <c r="F9" i="5"/>
  <c r="E9" i="5"/>
  <c r="D9" i="5"/>
  <c r="C9" i="5"/>
  <c r="B9" i="5"/>
  <c r="I8" i="5"/>
  <c r="H8" i="5"/>
  <c r="G8" i="5"/>
  <c r="F8" i="5"/>
  <c r="E8" i="5"/>
  <c r="D8" i="5"/>
  <c r="C8" i="5"/>
  <c r="B8" i="5"/>
  <c r="M6" i="5"/>
  <c r="M5" i="5"/>
  <c r="M4" i="5"/>
  <c r="M3" i="5"/>
  <c r="M2" i="5"/>
  <c r="I16" i="4"/>
  <c r="H16" i="4"/>
  <c r="G16" i="4"/>
  <c r="F16" i="4"/>
  <c r="E16" i="4"/>
  <c r="D16" i="4"/>
  <c r="C16" i="4"/>
  <c r="B16" i="4"/>
  <c r="I15" i="4"/>
  <c r="H15" i="4"/>
  <c r="G15" i="4"/>
  <c r="F15" i="4"/>
  <c r="E15" i="4"/>
  <c r="D15" i="4"/>
  <c r="C15" i="4"/>
  <c r="B15" i="4"/>
  <c r="I14" i="4"/>
  <c r="H14" i="4"/>
  <c r="G14" i="4"/>
  <c r="F14" i="4"/>
  <c r="E14" i="4"/>
  <c r="D14" i="4"/>
  <c r="C14" i="4"/>
  <c r="B14" i="4"/>
  <c r="I13" i="4"/>
  <c r="H13" i="4"/>
  <c r="G13" i="4"/>
  <c r="F13" i="4"/>
  <c r="E13" i="4"/>
  <c r="D13" i="4"/>
  <c r="C13" i="4"/>
  <c r="B13" i="4"/>
  <c r="I12" i="4"/>
  <c r="H12" i="4"/>
  <c r="G12" i="4"/>
  <c r="F12" i="4"/>
  <c r="E12" i="4"/>
  <c r="D12" i="4"/>
  <c r="C12" i="4"/>
  <c r="B12" i="4"/>
  <c r="I9" i="4"/>
  <c r="H9" i="4"/>
  <c r="G9" i="4"/>
  <c r="F9" i="4"/>
  <c r="E9" i="4"/>
  <c r="D9" i="4"/>
  <c r="C9" i="4"/>
  <c r="B9" i="4"/>
  <c r="I8" i="4"/>
  <c r="H8" i="4"/>
  <c r="G8" i="4"/>
  <c r="F8" i="4"/>
  <c r="E8" i="4"/>
  <c r="D8" i="4"/>
  <c r="C8" i="4"/>
  <c r="B8" i="4"/>
  <c r="M6" i="4"/>
  <c r="M5" i="4"/>
  <c r="M4" i="4"/>
  <c r="M3" i="4"/>
  <c r="M2" i="4"/>
  <c r="I16" i="3"/>
  <c r="H16" i="3"/>
  <c r="G16" i="3"/>
  <c r="F16" i="3"/>
  <c r="E16" i="3"/>
  <c r="D16" i="3"/>
  <c r="C16" i="3"/>
  <c r="B16" i="3"/>
  <c r="I15" i="3"/>
  <c r="H15" i="3"/>
  <c r="G15" i="3"/>
  <c r="F15" i="3"/>
  <c r="E15" i="3"/>
  <c r="D15" i="3"/>
  <c r="C15" i="3"/>
  <c r="B15" i="3"/>
  <c r="I14" i="3"/>
  <c r="H14" i="3"/>
  <c r="G14" i="3"/>
  <c r="F14" i="3"/>
  <c r="E14" i="3"/>
  <c r="D14" i="3"/>
  <c r="C14" i="3"/>
  <c r="B14" i="3"/>
  <c r="I13" i="3"/>
  <c r="H13" i="3"/>
  <c r="G13" i="3"/>
  <c r="F13" i="3"/>
  <c r="E13" i="3"/>
  <c r="D13" i="3"/>
  <c r="C13" i="3"/>
  <c r="B13" i="3"/>
  <c r="I12" i="3"/>
  <c r="H12" i="3"/>
  <c r="G12" i="3"/>
  <c r="F12" i="3"/>
  <c r="E12" i="3"/>
  <c r="D12" i="3"/>
  <c r="C12" i="3"/>
  <c r="B12" i="3"/>
  <c r="I9" i="3"/>
  <c r="H9" i="3"/>
  <c r="G9" i="3"/>
  <c r="F9" i="3"/>
  <c r="E9" i="3"/>
  <c r="D9" i="3"/>
  <c r="C9" i="3"/>
  <c r="B9" i="3"/>
  <c r="I8" i="3"/>
  <c r="H8" i="3"/>
  <c r="G8" i="3"/>
  <c r="F8" i="3"/>
  <c r="E8" i="3"/>
  <c r="D8" i="3"/>
  <c r="C8" i="3"/>
  <c r="B8" i="3"/>
  <c r="M6" i="3"/>
  <c r="M5" i="3"/>
  <c r="M4" i="3"/>
  <c r="M3" i="3"/>
  <c r="M2" i="3"/>
  <c r="I16" i="2"/>
  <c r="H16" i="2"/>
  <c r="G16" i="2"/>
  <c r="F16" i="2"/>
  <c r="E16" i="2"/>
  <c r="D16" i="2"/>
  <c r="C16" i="2"/>
  <c r="B16" i="2"/>
  <c r="I15" i="2"/>
  <c r="H15" i="2"/>
  <c r="G15" i="2"/>
  <c r="F15" i="2"/>
  <c r="E15" i="2"/>
  <c r="D15" i="2"/>
  <c r="C15" i="2"/>
  <c r="B15" i="2"/>
  <c r="I14" i="2"/>
  <c r="H14" i="2"/>
  <c r="G14" i="2"/>
  <c r="F14" i="2"/>
  <c r="E14" i="2"/>
  <c r="D14" i="2"/>
  <c r="C14" i="2"/>
  <c r="B14" i="2"/>
  <c r="I13" i="2"/>
  <c r="H13" i="2"/>
  <c r="G13" i="2"/>
  <c r="F13" i="2"/>
  <c r="E13" i="2"/>
  <c r="D13" i="2"/>
  <c r="C13" i="2"/>
  <c r="B13" i="2"/>
  <c r="I12" i="2"/>
  <c r="H12" i="2"/>
  <c r="G12" i="2"/>
  <c r="F12" i="2"/>
  <c r="E12" i="2"/>
  <c r="D12" i="2"/>
  <c r="C12" i="2"/>
  <c r="B12" i="2"/>
  <c r="I9" i="2"/>
  <c r="H9" i="2"/>
  <c r="G9" i="2"/>
  <c r="F9" i="2"/>
  <c r="E9" i="2"/>
  <c r="D9" i="2"/>
  <c r="C9" i="2"/>
  <c r="B9" i="2"/>
  <c r="I8" i="2"/>
  <c r="H8" i="2"/>
  <c r="G8" i="2"/>
  <c r="F8" i="2"/>
  <c r="E8" i="2"/>
  <c r="D8" i="2"/>
  <c r="C8" i="2"/>
  <c r="B8" i="2"/>
  <c r="M6" i="2"/>
  <c r="M5" i="2"/>
  <c r="M4" i="2"/>
  <c r="M3" i="2"/>
  <c r="M2" i="2"/>
  <c r="J33" i="1"/>
  <c r="B24" i="1"/>
  <c r="B25" i="1"/>
  <c r="B26" i="1"/>
  <c r="B27" i="1"/>
  <c r="B28" i="1"/>
  <c r="C24" i="1"/>
  <c r="D24" i="1"/>
  <c r="E24" i="1"/>
  <c r="F24" i="1"/>
  <c r="G24" i="1"/>
  <c r="H24" i="1"/>
  <c r="I24" i="1"/>
  <c r="C25" i="1"/>
  <c r="D25" i="1"/>
  <c r="E25" i="1"/>
  <c r="F25" i="1"/>
  <c r="G25" i="1"/>
  <c r="H25" i="1"/>
  <c r="I25" i="1"/>
  <c r="C26" i="1"/>
  <c r="D26" i="1"/>
  <c r="E26" i="1"/>
  <c r="F26" i="1"/>
  <c r="G26" i="1"/>
  <c r="H26" i="1"/>
  <c r="I26" i="1"/>
  <c r="C27" i="1"/>
  <c r="D27" i="1"/>
  <c r="E27" i="1"/>
  <c r="F27" i="1"/>
  <c r="G27" i="1"/>
  <c r="H27" i="1"/>
  <c r="I27" i="1"/>
  <c r="C28" i="1"/>
  <c r="D28" i="1"/>
  <c r="E28" i="1"/>
  <c r="F28" i="1"/>
  <c r="G28" i="1"/>
  <c r="H28" i="1"/>
  <c r="I28" i="1"/>
  <c r="C33" i="1"/>
  <c r="D33" i="1"/>
  <c r="E33" i="1"/>
  <c r="F33" i="1"/>
  <c r="G33" i="1"/>
  <c r="H33" i="1"/>
  <c r="I33" i="1"/>
  <c r="C18" i="1"/>
  <c r="D18" i="1"/>
  <c r="E18" i="1"/>
  <c r="F18" i="1"/>
  <c r="G18" i="1"/>
  <c r="H18" i="1"/>
  <c r="I18" i="1"/>
  <c r="C19" i="1"/>
  <c r="D19" i="1"/>
  <c r="E19" i="1"/>
  <c r="F19" i="1"/>
  <c r="G19" i="1"/>
  <c r="H19" i="1"/>
  <c r="I19" i="1"/>
  <c r="C20" i="1"/>
  <c r="D20" i="1"/>
  <c r="E20" i="1"/>
  <c r="F20" i="1"/>
  <c r="G20" i="1"/>
  <c r="H20" i="1"/>
  <c r="I20" i="1"/>
  <c r="C21" i="1"/>
  <c r="D21" i="1"/>
  <c r="E21" i="1"/>
  <c r="F21" i="1"/>
  <c r="G21" i="1"/>
  <c r="H21" i="1"/>
  <c r="I21" i="1"/>
  <c r="C22" i="1"/>
  <c r="D22" i="1"/>
  <c r="E22" i="1"/>
  <c r="F22" i="1"/>
  <c r="G22" i="1"/>
  <c r="H22" i="1"/>
  <c r="I22" i="1"/>
  <c r="B22" i="1"/>
  <c r="B12" i="1"/>
  <c r="C12" i="1"/>
  <c r="D12" i="1"/>
  <c r="E12" i="1"/>
  <c r="F12" i="1"/>
  <c r="B13" i="1"/>
  <c r="C13" i="1"/>
  <c r="D13" i="1"/>
  <c r="E13" i="1"/>
  <c r="F13" i="1"/>
  <c r="B14" i="1"/>
  <c r="C14" i="1"/>
  <c r="D14" i="1"/>
  <c r="E14" i="1"/>
  <c r="F14" i="1"/>
  <c r="B15" i="1"/>
  <c r="C15" i="1"/>
  <c r="D15" i="1"/>
  <c r="E15" i="1"/>
  <c r="F15" i="1"/>
  <c r="B16" i="1"/>
  <c r="C16" i="1"/>
  <c r="D16" i="1"/>
  <c r="E16" i="1"/>
  <c r="F16" i="1"/>
  <c r="B21" i="1"/>
  <c r="B20" i="1"/>
  <c r="B19" i="1"/>
  <c r="M3" i="1"/>
  <c r="M4" i="1"/>
  <c r="M5" i="1"/>
  <c r="M6" i="1"/>
  <c r="B11" i="14" l="1"/>
  <c r="I102" i="13"/>
  <c r="I104" i="13"/>
  <c r="I105" i="13" s="1"/>
  <c r="I103" i="13"/>
  <c r="D101" i="13"/>
  <c r="I100" i="13"/>
  <c r="H105" i="13"/>
  <c r="C105" i="13"/>
  <c r="D104" i="13"/>
  <c r="D103" i="13"/>
  <c r="D102" i="13"/>
  <c r="I101" i="13"/>
  <c r="D100" i="13"/>
  <c r="G84" i="12"/>
  <c r="D82" i="12"/>
  <c r="D81" i="12"/>
  <c r="D80" i="12"/>
  <c r="D79" i="12"/>
  <c r="F84" i="12"/>
  <c r="D83" i="12"/>
  <c r="D84" i="12" s="1"/>
  <c r="C84" i="12"/>
  <c r="I28" i="10"/>
  <c r="D28" i="10"/>
  <c r="I26" i="10"/>
  <c r="D26" i="10"/>
  <c r="I25" i="10"/>
  <c r="D25" i="10"/>
  <c r="R13" i="10"/>
  <c r="O13" i="10"/>
  <c r="H30" i="10"/>
  <c r="C30" i="10"/>
  <c r="I29" i="10"/>
  <c r="D29" i="10"/>
  <c r="I27" i="10"/>
  <c r="D27" i="10"/>
  <c r="Q13" i="10"/>
  <c r="P13" i="10"/>
  <c r="X12" i="1"/>
  <c r="AA12" i="1"/>
  <c r="G16" i="9" a="1"/>
  <c r="B18" i="7"/>
  <c r="B24" i="7"/>
  <c r="G22" i="7"/>
  <c r="G28" i="7" s="1"/>
  <c r="E22" i="7"/>
  <c r="E28" i="7" s="1"/>
  <c r="I27" i="7"/>
  <c r="F27" i="7"/>
  <c r="C27" i="7"/>
  <c r="I26" i="7"/>
  <c r="F26" i="7"/>
  <c r="C26" i="7"/>
  <c r="H25" i="7"/>
  <c r="D25" i="7"/>
  <c r="C25" i="7"/>
  <c r="H24" i="7"/>
  <c r="E24" i="7"/>
  <c r="I22" i="7"/>
  <c r="I28" i="7" s="1"/>
  <c r="F22" i="7"/>
  <c r="F28" i="7" s="1"/>
  <c r="C22" i="7"/>
  <c r="C28" i="7" s="1"/>
  <c r="H27" i="7"/>
  <c r="E27" i="7"/>
  <c r="B21" i="7"/>
  <c r="B27" i="7" s="1"/>
  <c r="G26" i="7"/>
  <c r="D26" i="7"/>
  <c r="I25" i="7"/>
  <c r="F25" i="7"/>
  <c r="B19" i="7"/>
  <c r="B25" i="7" s="1"/>
  <c r="G24" i="7"/>
  <c r="D24" i="7"/>
  <c r="H10" i="7"/>
  <c r="G10" i="7"/>
  <c r="F10" i="7"/>
  <c r="E10" i="7"/>
  <c r="D10" i="7"/>
  <c r="C10" i="7"/>
  <c r="B10" i="7"/>
  <c r="H22" i="7"/>
  <c r="H28" i="7" s="1"/>
  <c r="D22" i="7"/>
  <c r="D28" i="7" s="1"/>
  <c r="B22" i="7"/>
  <c r="B28" i="7" s="1"/>
  <c r="G27" i="7"/>
  <c r="D27" i="7"/>
  <c r="H26" i="7"/>
  <c r="E26" i="7"/>
  <c r="B20" i="7"/>
  <c r="B26" i="7" s="1"/>
  <c r="G25" i="7"/>
  <c r="E25" i="7"/>
  <c r="I24" i="7"/>
  <c r="F24" i="7"/>
  <c r="C24" i="7"/>
  <c r="I10" i="7"/>
  <c r="I22" i="6"/>
  <c r="I28" i="6" s="1"/>
  <c r="H22" i="6"/>
  <c r="H28" i="6" s="1"/>
  <c r="G22" i="6"/>
  <c r="G28" i="6" s="1"/>
  <c r="F22" i="6"/>
  <c r="F28" i="6" s="1"/>
  <c r="E22" i="6"/>
  <c r="E28" i="6" s="1"/>
  <c r="D22" i="6"/>
  <c r="D28" i="6" s="1"/>
  <c r="C22" i="6"/>
  <c r="C28" i="6" s="1"/>
  <c r="B22" i="6"/>
  <c r="B28" i="6" s="1"/>
  <c r="I21" i="6"/>
  <c r="I27" i="6" s="1"/>
  <c r="H21" i="6"/>
  <c r="H27" i="6" s="1"/>
  <c r="G21" i="6"/>
  <c r="G27" i="6" s="1"/>
  <c r="F21" i="6"/>
  <c r="F27" i="6" s="1"/>
  <c r="E21" i="6"/>
  <c r="E27" i="6" s="1"/>
  <c r="D21" i="6"/>
  <c r="D27" i="6" s="1"/>
  <c r="C21" i="6"/>
  <c r="C27" i="6" s="1"/>
  <c r="B21" i="6"/>
  <c r="B27" i="6" s="1"/>
  <c r="I20" i="6"/>
  <c r="I26" i="6" s="1"/>
  <c r="H20" i="6"/>
  <c r="H26" i="6" s="1"/>
  <c r="G20" i="6"/>
  <c r="G26" i="6" s="1"/>
  <c r="F20" i="6"/>
  <c r="F26" i="6" s="1"/>
  <c r="E20" i="6"/>
  <c r="E26" i="6" s="1"/>
  <c r="D20" i="6"/>
  <c r="D26" i="6" s="1"/>
  <c r="C20" i="6"/>
  <c r="C26" i="6" s="1"/>
  <c r="B20" i="6"/>
  <c r="B26" i="6" s="1"/>
  <c r="I19" i="6"/>
  <c r="I25" i="6" s="1"/>
  <c r="H19" i="6"/>
  <c r="H25" i="6" s="1"/>
  <c r="G19" i="6"/>
  <c r="G25" i="6" s="1"/>
  <c r="F19" i="6"/>
  <c r="F25" i="6" s="1"/>
  <c r="E19" i="6"/>
  <c r="E25" i="6" s="1"/>
  <c r="D19" i="6"/>
  <c r="D25" i="6" s="1"/>
  <c r="C19" i="6"/>
  <c r="C25" i="6" s="1"/>
  <c r="B19" i="6"/>
  <c r="B25" i="6" s="1"/>
  <c r="I18" i="6"/>
  <c r="I24" i="6" s="1"/>
  <c r="H18" i="6"/>
  <c r="H24" i="6" s="1"/>
  <c r="G18" i="6"/>
  <c r="G24" i="6" s="1"/>
  <c r="F18" i="6"/>
  <c r="F24" i="6" s="1"/>
  <c r="E18" i="6"/>
  <c r="E24" i="6" s="1"/>
  <c r="D18" i="6"/>
  <c r="D24" i="6" s="1"/>
  <c r="C18" i="6"/>
  <c r="C24" i="6" s="1"/>
  <c r="B18" i="6"/>
  <c r="B24" i="6" s="1"/>
  <c r="I10" i="6"/>
  <c r="F10" i="6"/>
  <c r="D10" i="6"/>
  <c r="H10" i="6"/>
  <c r="G10" i="6"/>
  <c r="E10" i="6"/>
  <c r="C10" i="6"/>
  <c r="B10" i="6"/>
  <c r="H22" i="5"/>
  <c r="H28" i="5" s="1"/>
  <c r="G22" i="5"/>
  <c r="G28" i="5" s="1"/>
  <c r="E22" i="5"/>
  <c r="E28" i="5" s="1"/>
  <c r="B22" i="5"/>
  <c r="B28" i="5" s="1"/>
  <c r="H21" i="5"/>
  <c r="H27" i="5" s="1"/>
  <c r="F21" i="5"/>
  <c r="F27" i="5" s="1"/>
  <c r="D21" i="5"/>
  <c r="D27" i="5" s="1"/>
  <c r="B21" i="5"/>
  <c r="B27" i="5" s="1"/>
  <c r="H20" i="5"/>
  <c r="H26" i="5" s="1"/>
  <c r="F20" i="5"/>
  <c r="F26" i="5" s="1"/>
  <c r="D20" i="5"/>
  <c r="D26" i="5" s="1"/>
  <c r="I19" i="5"/>
  <c r="I25" i="5" s="1"/>
  <c r="G19" i="5"/>
  <c r="G25" i="5" s="1"/>
  <c r="E19" i="5"/>
  <c r="E25" i="5" s="1"/>
  <c r="C19" i="5"/>
  <c r="C25" i="5" s="1"/>
  <c r="I18" i="5"/>
  <c r="I24" i="5" s="1"/>
  <c r="G18" i="5"/>
  <c r="G24" i="5" s="1"/>
  <c r="E18" i="5"/>
  <c r="E24" i="5" s="1"/>
  <c r="C18" i="5"/>
  <c r="C24" i="5" s="1"/>
  <c r="H10" i="5"/>
  <c r="G10" i="5"/>
  <c r="E10" i="5"/>
  <c r="C10" i="5"/>
  <c r="I22" i="5"/>
  <c r="I28" i="5" s="1"/>
  <c r="F22" i="5"/>
  <c r="F28" i="5" s="1"/>
  <c r="D22" i="5"/>
  <c r="D28" i="5" s="1"/>
  <c r="C22" i="5"/>
  <c r="C28" i="5" s="1"/>
  <c r="I21" i="5"/>
  <c r="I27" i="5" s="1"/>
  <c r="G21" i="5"/>
  <c r="G27" i="5" s="1"/>
  <c r="E21" i="5"/>
  <c r="E27" i="5" s="1"/>
  <c r="C21" i="5"/>
  <c r="C27" i="5" s="1"/>
  <c r="I20" i="5"/>
  <c r="I26" i="5" s="1"/>
  <c r="G20" i="5"/>
  <c r="G26" i="5" s="1"/>
  <c r="E20" i="5"/>
  <c r="E26" i="5" s="1"/>
  <c r="C20" i="5"/>
  <c r="C26" i="5" s="1"/>
  <c r="B20" i="5"/>
  <c r="B26" i="5" s="1"/>
  <c r="H19" i="5"/>
  <c r="H25" i="5" s="1"/>
  <c r="F19" i="5"/>
  <c r="F25" i="5" s="1"/>
  <c r="D19" i="5"/>
  <c r="D25" i="5" s="1"/>
  <c r="B19" i="5"/>
  <c r="B25" i="5" s="1"/>
  <c r="H18" i="5"/>
  <c r="H24" i="5" s="1"/>
  <c r="F18" i="5"/>
  <c r="F24" i="5" s="1"/>
  <c r="D18" i="5"/>
  <c r="D24" i="5" s="1"/>
  <c r="B18" i="5"/>
  <c r="B24" i="5" s="1"/>
  <c r="I10" i="5"/>
  <c r="F10" i="5"/>
  <c r="D10" i="5"/>
  <c r="B10" i="5"/>
  <c r="I22" i="4"/>
  <c r="I28" i="4" s="1"/>
  <c r="F22" i="4"/>
  <c r="F28" i="4" s="1"/>
  <c r="D22" i="4"/>
  <c r="B22" i="4"/>
  <c r="B28" i="4" s="1"/>
  <c r="G21" i="4"/>
  <c r="G27" i="4" s="1"/>
  <c r="E21" i="4"/>
  <c r="E27" i="4" s="1"/>
  <c r="C21" i="4"/>
  <c r="C27" i="4" s="1"/>
  <c r="I20" i="4"/>
  <c r="I26" i="4" s="1"/>
  <c r="G20" i="4"/>
  <c r="G26" i="4" s="1"/>
  <c r="E20" i="4"/>
  <c r="E26" i="4" s="1"/>
  <c r="C20" i="4"/>
  <c r="C26" i="4" s="1"/>
  <c r="H19" i="4"/>
  <c r="H25" i="4" s="1"/>
  <c r="F19" i="4"/>
  <c r="F25" i="4" s="1"/>
  <c r="D19" i="4"/>
  <c r="C19" i="4"/>
  <c r="C25" i="4" s="1"/>
  <c r="I18" i="4"/>
  <c r="I24" i="4" s="1"/>
  <c r="G18" i="4"/>
  <c r="G24" i="4" s="1"/>
  <c r="E18" i="4"/>
  <c r="E24" i="4" s="1"/>
  <c r="C18" i="4"/>
  <c r="C24" i="4" s="1"/>
  <c r="I10" i="4"/>
  <c r="G10" i="4"/>
  <c r="E10" i="4"/>
  <c r="C10" i="4"/>
  <c r="H22" i="4"/>
  <c r="H28" i="4" s="1"/>
  <c r="G22" i="4"/>
  <c r="G28" i="4" s="1"/>
  <c r="E22" i="4"/>
  <c r="E28" i="4" s="1"/>
  <c r="C22" i="4"/>
  <c r="C28" i="4" s="1"/>
  <c r="I21" i="4"/>
  <c r="I27" i="4" s="1"/>
  <c r="H21" i="4"/>
  <c r="H27" i="4" s="1"/>
  <c r="F21" i="4"/>
  <c r="F27" i="4" s="1"/>
  <c r="D21" i="4"/>
  <c r="B21" i="4"/>
  <c r="B27" i="4" s="1"/>
  <c r="H20" i="4"/>
  <c r="H26" i="4" s="1"/>
  <c r="F20" i="4"/>
  <c r="F26" i="4" s="1"/>
  <c r="D20" i="4"/>
  <c r="B20" i="4"/>
  <c r="B26" i="4" s="1"/>
  <c r="I19" i="4"/>
  <c r="I25" i="4" s="1"/>
  <c r="G19" i="4"/>
  <c r="G25" i="4" s="1"/>
  <c r="E19" i="4"/>
  <c r="E25" i="4" s="1"/>
  <c r="B19" i="4"/>
  <c r="B25" i="4" s="1"/>
  <c r="H18" i="4"/>
  <c r="H24" i="4" s="1"/>
  <c r="F18" i="4"/>
  <c r="F24" i="4" s="1"/>
  <c r="D18" i="4"/>
  <c r="B18" i="4"/>
  <c r="B24" i="4" s="1"/>
  <c r="H10" i="4"/>
  <c r="F10" i="4"/>
  <c r="D10" i="4"/>
  <c r="B10" i="4"/>
  <c r="I22" i="3"/>
  <c r="I28" i="3" s="1"/>
  <c r="D22" i="3"/>
  <c r="D28" i="3" s="1"/>
  <c r="B22" i="3"/>
  <c r="B28" i="3" s="1"/>
  <c r="H21" i="3"/>
  <c r="H27" i="3" s="1"/>
  <c r="G21" i="3"/>
  <c r="G27" i="3" s="1"/>
  <c r="E21" i="3"/>
  <c r="E27" i="3" s="1"/>
  <c r="C21" i="3"/>
  <c r="C27" i="3" s="1"/>
  <c r="I20" i="3"/>
  <c r="I26" i="3" s="1"/>
  <c r="F20" i="3"/>
  <c r="F26" i="3" s="1"/>
  <c r="E20" i="3"/>
  <c r="E26" i="3" s="1"/>
  <c r="C20" i="3"/>
  <c r="C26" i="3" s="1"/>
  <c r="I19" i="3"/>
  <c r="I25" i="3" s="1"/>
  <c r="F19" i="3"/>
  <c r="F25" i="3" s="1"/>
  <c r="E19" i="3"/>
  <c r="E25" i="3" s="1"/>
  <c r="D19" i="3"/>
  <c r="D25" i="3" s="1"/>
  <c r="C19" i="3"/>
  <c r="C25" i="3" s="1"/>
  <c r="B19" i="3"/>
  <c r="B25" i="3" s="1"/>
  <c r="I18" i="3"/>
  <c r="I24" i="3" s="1"/>
  <c r="H18" i="3"/>
  <c r="H24" i="3" s="1"/>
  <c r="G18" i="3"/>
  <c r="G24" i="3" s="1"/>
  <c r="F18" i="3"/>
  <c r="F24" i="3" s="1"/>
  <c r="E18" i="3"/>
  <c r="E24" i="3" s="1"/>
  <c r="D18" i="3"/>
  <c r="D24" i="3" s="1"/>
  <c r="C18" i="3"/>
  <c r="C24" i="3" s="1"/>
  <c r="B18" i="3"/>
  <c r="B24" i="3" s="1"/>
  <c r="F10" i="3"/>
  <c r="B10" i="3"/>
  <c r="H10" i="3"/>
  <c r="E10" i="3"/>
  <c r="C10" i="3"/>
  <c r="H22" i="3"/>
  <c r="H28" i="3" s="1"/>
  <c r="G22" i="3"/>
  <c r="G28" i="3" s="1"/>
  <c r="F22" i="3"/>
  <c r="F28" i="3" s="1"/>
  <c r="E22" i="3"/>
  <c r="E28" i="3" s="1"/>
  <c r="C22" i="3"/>
  <c r="C28" i="3" s="1"/>
  <c r="I21" i="3"/>
  <c r="I27" i="3" s="1"/>
  <c r="F21" i="3"/>
  <c r="F27" i="3" s="1"/>
  <c r="D21" i="3"/>
  <c r="D27" i="3" s="1"/>
  <c r="B21" i="3"/>
  <c r="B27" i="3" s="1"/>
  <c r="H20" i="3"/>
  <c r="H26" i="3" s="1"/>
  <c r="G20" i="3"/>
  <c r="G26" i="3" s="1"/>
  <c r="D20" i="3"/>
  <c r="D26" i="3" s="1"/>
  <c r="B20" i="3"/>
  <c r="B26" i="3" s="1"/>
  <c r="H19" i="3"/>
  <c r="H25" i="3" s="1"/>
  <c r="G19" i="3"/>
  <c r="G25" i="3" s="1"/>
  <c r="I10" i="3"/>
  <c r="G10" i="3"/>
  <c r="D10" i="3"/>
  <c r="I22" i="2"/>
  <c r="I28" i="2" s="1"/>
  <c r="H22" i="2"/>
  <c r="H28" i="2" s="1"/>
  <c r="G22" i="2"/>
  <c r="G28" i="2" s="1"/>
  <c r="F22" i="2"/>
  <c r="F28" i="2" s="1"/>
  <c r="E22" i="2"/>
  <c r="E28" i="2" s="1"/>
  <c r="D22" i="2"/>
  <c r="D28" i="2" s="1"/>
  <c r="C22" i="2"/>
  <c r="C28" i="2" s="1"/>
  <c r="B22" i="2"/>
  <c r="B28" i="2" s="1"/>
  <c r="I21" i="2"/>
  <c r="I27" i="2" s="1"/>
  <c r="H21" i="2"/>
  <c r="H27" i="2" s="1"/>
  <c r="G21" i="2"/>
  <c r="G27" i="2" s="1"/>
  <c r="F21" i="2"/>
  <c r="F27" i="2" s="1"/>
  <c r="E21" i="2"/>
  <c r="E27" i="2" s="1"/>
  <c r="D21" i="2"/>
  <c r="D27" i="2" s="1"/>
  <c r="C21" i="2"/>
  <c r="C27" i="2" s="1"/>
  <c r="B21" i="2"/>
  <c r="B27" i="2" s="1"/>
  <c r="I20" i="2"/>
  <c r="I26" i="2" s="1"/>
  <c r="H20" i="2"/>
  <c r="H26" i="2" s="1"/>
  <c r="G20" i="2"/>
  <c r="G26" i="2" s="1"/>
  <c r="F20" i="2"/>
  <c r="F26" i="2" s="1"/>
  <c r="E20" i="2"/>
  <c r="E26" i="2" s="1"/>
  <c r="D20" i="2"/>
  <c r="D26" i="2" s="1"/>
  <c r="C20" i="2"/>
  <c r="C26" i="2" s="1"/>
  <c r="B20" i="2"/>
  <c r="B26" i="2" s="1"/>
  <c r="I19" i="2"/>
  <c r="I25" i="2" s="1"/>
  <c r="H19" i="2"/>
  <c r="H25" i="2" s="1"/>
  <c r="G19" i="2"/>
  <c r="G25" i="2" s="1"/>
  <c r="F19" i="2"/>
  <c r="F25" i="2" s="1"/>
  <c r="E19" i="2"/>
  <c r="E25" i="2" s="1"/>
  <c r="D19" i="2"/>
  <c r="D25" i="2" s="1"/>
  <c r="C19" i="2"/>
  <c r="C25" i="2" s="1"/>
  <c r="B19" i="2"/>
  <c r="B25" i="2" s="1"/>
  <c r="I18" i="2"/>
  <c r="I24" i="2" s="1"/>
  <c r="H18" i="2"/>
  <c r="H24" i="2" s="1"/>
  <c r="G18" i="2"/>
  <c r="G24" i="2" s="1"/>
  <c r="F18" i="2"/>
  <c r="F24" i="2" s="1"/>
  <c r="E18" i="2"/>
  <c r="E24" i="2" s="1"/>
  <c r="D18" i="2"/>
  <c r="D24" i="2" s="1"/>
  <c r="C18" i="2"/>
  <c r="C24" i="2" s="1"/>
  <c r="B18" i="2"/>
  <c r="B24" i="2" s="1"/>
  <c r="AD16" i="2"/>
  <c r="AC16" i="2"/>
  <c r="AB16" i="2"/>
  <c r="AA16" i="2"/>
  <c r="Z16" i="2"/>
  <c r="Y16" i="2"/>
  <c r="X16" i="2"/>
  <c r="AD15" i="2"/>
  <c r="AC15" i="2"/>
  <c r="AB15" i="2"/>
  <c r="AA15" i="2"/>
  <c r="Z15" i="2"/>
  <c r="Y15" i="2"/>
  <c r="X15" i="2"/>
  <c r="AD14" i="2"/>
  <c r="AC14" i="2"/>
  <c r="AB14" i="2"/>
  <c r="AA14" i="2"/>
  <c r="Z14" i="2"/>
  <c r="Y14" i="2"/>
  <c r="X14" i="2"/>
  <c r="AD13" i="2"/>
  <c r="AC13" i="2"/>
  <c r="AB13" i="2"/>
  <c r="AA13" i="2"/>
  <c r="Z13" i="2"/>
  <c r="Y13" i="2"/>
  <c r="X13" i="2"/>
  <c r="AD12" i="2"/>
  <c r="AC12" i="2"/>
  <c r="AB12" i="2"/>
  <c r="AA12" i="2"/>
  <c r="Z12" i="2"/>
  <c r="Y12" i="2"/>
  <c r="X12" i="2"/>
  <c r="I10" i="2"/>
  <c r="H10" i="2"/>
  <c r="G10" i="2"/>
  <c r="F10" i="2"/>
  <c r="E10" i="2"/>
  <c r="D10" i="2"/>
  <c r="C10" i="2"/>
  <c r="B10" i="2"/>
  <c r="B33" i="1"/>
  <c r="C8" i="1"/>
  <c r="D8" i="1"/>
  <c r="E8" i="1"/>
  <c r="F8" i="1"/>
  <c r="G8" i="1"/>
  <c r="H8" i="1"/>
  <c r="I8" i="1"/>
  <c r="C9" i="1"/>
  <c r="D9" i="1"/>
  <c r="D10" i="1" s="1"/>
  <c r="E9" i="1"/>
  <c r="F9" i="1"/>
  <c r="G9" i="1"/>
  <c r="H9" i="1"/>
  <c r="I9" i="1"/>
  <c r="E10" i="1"/>
  <c r="B9" i="1"/>
  <c r="B8" i="1"/>
  <c r="M2" i="1"/>
  <c r="D105" i="13" l="1"/>
  <c r="D30" i="10"/>
  <c r="I30" i="10"/>
  <c r="J33" i="7"/>
  <c r="B31" i="7"/>
  <c r="B30" i="7"/>
  <c r="H30" i="7"/>
  <c r="H31" i="7"/>
  <c r="H32" i="7" s="1"/>
  <c r="E30" i="7"/>
  <c r="E31" i="7"/>
  <c r="E32" i="7" s="1"/>
  <c r="G30" i="7"/>
  <c r="G31" i="7"/>
  <c r="G32" i="7" s="1"/>
  <c r="D30" i="7"/>
  <c r="D31" i="7"/>
  <c r="D32" i="7" s="1"/>
  <c r="I30" i="7"/>
  <c r="I31" i="7"/>
  <c r="I32" i="7" s="1"/>
  <c r="F30" i="7"/>
  <c r="F31" i="7"/>
  <c r="F32" i="7" s="1"/>
  <c r="C30" i="7"/>
  <c r="C31" i="7"/>
  <c r="C32" i="7" s="1"/>
  <c r="I31" i="6"/>
  <c r="I30" i="6"/>
  <c r="H31" i="6"/>
  <c r="H30" i="6"/>
  <c r="G31" i="6"/>
  <c r="G30" i="6"/>
  <c r="F30" i="6"/>
  <c r="F31" i="6"/>
  <c r="E31" i="6"/>
  <c r="E30" i="6"/>
  <c r="D31" i="6"/>
  <c r="D30" i="6"/>
  <c r="C30" i="6"/>
  <c r="C31" i="6"/>
  <c r="J33" i="6"/>
  <c r="B30" i="6"/>
  <c r="B31" i="6"/>
  <c r="I32" i="6"/>
  <c r="F32" i="6"/>
  <c r="E32" i="6"/>
  <c r="D32" i="6"/>
  <c r="C32" i="6"/>
  <c r="B32" i="6"/>
  <c r="I30" i="5"/>
  <c r="I31" i="5"/>
  <c r="I32" i="5" s="1"/>
  <c r="I33" i="5"/>
  <c r="G31" i="5"/>
  <c r="G33" i="5"/>
  <c r="H33" i="5"/>
  <c r="H30" i="5"/>
  <c r="H31" i="5"/>
  <c r="H32" i="5" s="1"/>
  <c r="F30" i="5"/>
  <c r="F31" i="5"/>
  <c r="F32" i="5" s="1"/>
  <c r="F33" i="5"/>
  <c r="D30" i="5"/>
  <c r="D31" i="5"/>
  <c r="D32" i="5" s="1"/>
  <c r="D33" i="5"/>
  <c r="B30" i="5"/>
  <c r="B33" i="5"/>
  <c r="J33" i="5"/>
  <c r="B31" i="5"/>
  <c r="B32" i="5" s="1"/>
  <c r="E31" i="5"/>
  <c r="C31" i="5"/>
  <c r="E33" i="5"/>
  <c r="C33" i="5"/>
  <c r="G30" i="5"/>
  <c r="E30" i="5"/>
  <c r="C30" i="5"/>
  <c r="I30" i="4"/>
  <c r="I31" i="4"/>
  <c r="I32" i="4" s="1"/>
  <c r="I33" i="4"/>
  <c r="G30" i="4"/>
  <c r="G31" i="4"/>
  <c r="G32" i="4" s="1"/>
  <c r="G33" i="4"/>
  <c r="E30" i="4"/>
  <c r="E31" i="4"/>
  <c r="E32" i="4" s="1"/>
  <c r="E33" i="4"/>
  <c r="C30" i="4"/>
  <c r="C31" i="4"/>
  <c r="C32" i="4" s="1"/>
  <c r="C33" i="4"/>
  <c r="H30" i="4"/>
  <c r="H31" i="4"/>
  <c r="H32" i="4" s="1"/>
  <c r="H33" i="4"/>
  <c r="F30" i="4"/>
  <c r="F31" i="4"/>
  <c r="F32" i="4" s="1"/>
  <c r="F33" i="4"/>
  <c r="D30" i="4"/>
  <c r="D31" i="4"/>
  <c r="D32" i="4" s="1"/>
  <c r="D33" i="4"/>
  <c r="B30" i="4"/>
  <c r="B31" i="4"/>
  <c r="B32" i="4" s="1"/>
  <c r="J33" i="4"/>
  <c r="B33" i="4"/>
  <c r="I33" i="3"/>
  <c r="E33" i="3"/>
  <c r="C33" i="3"/>
  <c r="I31" i="3"/>
  <c r="F31" i="3"/>
  <c r="D31" i="3"/>
  <c r="B31" i="3"/>
  <c r="I30" i="3"/>
  <c r="E30" i="3"/>
  <c r="C30" i="3"/>
  <c r="J33" i="3"/>
  <c r="G30" i="3"/>
  <c r="H33" i="3"/>
  <c r="G33" i="3"/>
  <c r="F33" i="3"/>
  <c r="D33" i="3"/>
  <c r="B33" i="3"/>
  <c r="H31" i="3"/>
  <c r="G31" i="3"/>
  <c r="E31" i="3"/>
  <c r="E32" i="3" s="1"/>
  <c r="C31" i="3"/>
  <c r="C32" i="3" s="1"/>
  <c r="H30" i="3"/>
  <c r="F30" i="3"/>
  <c r="D30" i="3"/>
  <c r="B30" i="3"/>
  <c r="I30" i="2"/>
  <c r="I31" i="2"/>
  <c r="I32" i="2" s="1"/>
  <c r="I34" i="2"/>
  <c r="H30" i="2"/>
  <c r="H31" i="2"/>
  <c r="H32" i="2" s="1"/>
  <c r="H34" i="2"/>
  <c r="G30" i="2"/>
  <c r="G31" i="2"/>
  <c r="G32" i="2" s="1"/>
  <c r="G34" i="2"/>
  <c r="F30" i="2"/>
  <c r="F31" i="2"/>
  <c r="F32" i="2" s="1"/>
  <c r="F34" i="2"/>
  <c r="E30" i="2"/>
  <c r="E31" i="2"/>
  <c r="E32" i="2" s="1"/>
  <c r="E34" i="2"/>
  <c r="D30" i="2"/>
  <c r="D31" i="2"/>
  <c r="D32" i="2" s="1"/>
  <c r="D34" i="2"/>
  <c r="C30" i="2"/>
  <c r="C31" i="2"/>
  <c r="C32" i="2" s="1"/>
  <c r="C34" i="2"/>
  <c r="B30" i="2"/>
  <c r="B31" i="2"/>
  <c r="B32" i="2" s="1"/>
  <c r="B34" i="2"/>
  <c r="J34" i="2"/>
  <c r="B10" i="1"/>
  <c r="G10" i="1"/>
  <c r="C10" i="1"/>
  <c r="H10" i="1"/>
  <c r="F10" i="1"/>
  <c r="I10" i="1"/>
  <c r="G12" i="1"/>
  <c r="H12" i="1"/>
  <c r="I12" i="1"/>
  <c r="G13" i="1"/>
  <c r="H13" i="1"/>
  <c r="I13" i="1"/>
  <c r="G14" i="1"/>
  <c r="H14" i="1"/>
  <c r="I14" i="1"/>
  <c r="G15" i="1"/>
  <c r="H15" i="1"/>
  <c r="I15" i="1"/>
  <c r="G16" i="1"/>
  <c r="H16" i="1"/>
  <c r="I16" i="1"/>
  <c r="B32" i="7" l="1"/>
  <c r="H32" i="6"/>
  <c r="G32" i="6"/>
  <c r="G32" i="5"/>
  <c r="C32" i="5"/>
  <c r="E32" i="5"/>
  <c r="G32" i="3"/>
  <c r="I32" i="3"/>
  <c r="D32" i="3"/>
  <c r="F32" i="3"/>
  <c r="B32" i="3"/>
  <c r="H32" i="3"/>
  <c r="B18" i="1"/>
  <c r="D31" i="1" l="1"/>
  <c r="B31" i="1"/>
  <c r="F30" i="1"/>
  <c r="F31" i="1"/>
  <c r="I30" i="1"/>
  <c r="I31" i="1"/>
  <c r="G31" i="1"/>
  <c r="E30" i="1"/>
  <c r="E31" i="1"/>
  <c r="C31" i="1"/>
  <c r="C30" i="1"/>
  <c r="H31" i="1"/>
  <c r="G30" i="1"/>
  <c r="D30" i="1"/>
  <c r="D32" i="1" s="1"/>
  <c r="B30" i="1"/>
  <c r="I32" i="1" l="1"/>
  <c r="G32" i="1"/>
  <c r="H30" i="1"/>
  <c r="C32" i="1"/>
  <c r="F32" i="1"/>
  <c r="B32" i="1"/>
  <c r="E32" i="1"/>
  <c r="H32" i="1" l="1"/>
  <c r="H16" i="9"/>
  <c r="G16" i="9"/>
  <c r="F16" i="9"/>
  <c r="E16" i="9"/>
  <c r="D16" i="9"/>
  <c r="C16" i="9"/>
  <c r="B16" i="9"/>
  <c r="H7" i="9"/>
  <c r="G7" i="9"/>
  <c r="F7" i="9"/>
  <c r="E7" i="9"/>
  <c r="D7" i="9"/>
  <c r="C7" i="9"/>
  <c r="E18" i="9" l="1"/>
  <c r="E17" i="9"/>
  <c r="D18" i="9"/>
  <c r="D17" i="9"/>
  <c r="G18" i="9"/>
  <c r="G17" i="9"/>
  <c r="F17" i="9"/>
  <c r="F18" i="9"/>
  <c r="H17" i="9"/>
  <c r="H18" i="9"/>
  <c r="B18" i="9"/>
  <c r="B17" i="9"/>
  <c r="C18" i="9"/>
  <c r="C17" i="9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<sst xmlns="http://schemas.openxmlformats.org/spreadsheetml/2006/main" count="715" uniqueCount="134">
  <si>
    <t>av</t>
  </si>
  <si>
    <t>sd</t>
  </si>
  <si>
    <t>coef</t>
  </si>
  <si>
    <t>Lrrc8a</t>
  </si>
  <si>
    <t>Lrrc8b</t>
  </si>
  <si>
    <t>Lrrc8c</t>
  </si>
  <si>
    <t>Lrrc8d</t>
  </si>
  <si>
    <t>Ttyh2</t>
  </si>
  <si>
    <t>Ttyh3</t>
  </si>
  <si>
    <t>Slc1a3</t>
  </si>
  <si>
    <t>Ano1</t>
  </si>
  <si>
    <t>Pkg1</t>
  </si>
  <si>
    <t xml:space="preserve">Hprt </t>
  </si>
  <si>
    <t>average</t>
  </si>
  <si>
    <t>gemean</t>
  </si>
  <si>
    <t>ΔCt = Ct target gene − Ct HPRT1</t>
  </si>
  <si>
    <t>Ct target gene = ΔCt +Ct HPRT1-Ct av HKG</t>
  </si>
  <si>
    <t>ΔΔCt = ΔCt sample target gene − ΔCt rat brain Lrrc8a</t>
  </si>
  <si>
    <t>ΔCt rat brain Lrrc8a</t>
  </si>
  <si>
    <t>sWFA</t>
  </si>
  <si>
    <t>pWFA</t>
  </si>
  <si>
    <t>mWFA</t>
  </si>
  <si>
    <t>eWFA</t>
  </si>
  <si>
    <t>Combined P</t>
  </si>
  <si>
    <t>inc</t>
  </si>
  <si>
    <t>dec</t>
  </si>
  <si>
    <t>both</t>
  </si>
  <si>
    <t>in</t>
  </si>
  <si>
    <t>Bonfferoi /m</t>
  </si>
  <si>
    <t>2^ΔCt</t>
  </si>
  <si>
    <t>Corection factor now removed i</t>
  </si>
  <si>
    <t>Original submitted data corrected for rate expression of Lrrc8a</t>
  </si>
  <si>
    <t>2^ΔCt with two HKG</t>
  </si>
  <si>
    <t>HKG</t>
  </si>
  <si>
    <t>House Keeping gene4 - Pgk1</t>
  </si>
  <si>
    <t>mean</t>
  </si>
  <si>
    <t>House Keeping gene6 - Hprt1</t>
  </si>
  <si>
    <t>HKG 3t3</t>
  </si>
  <si>
    <t>test for difference</t>
  </si>
  <si>
    <t>raw</t>
  </si>
  <si>
    <t>balance</t>
  </si>
  <si>
    <t>Pgk1</t>
  </si>
  <si>
    <t>Hrpt1</t>
  </si>
  <si>
    <t>Hkg4-un1</t>
  </si>
  <si>
    <t>Hkg6-un1</t>
  </si>
  <si>
    <t>Hkg4-un2</t>
  </si>
  <si>
    <t>Hkg6-un2</t>
  </si>
  <si>
    <t>Min</t>
  </si>
  <si>
    <t>Hkg4-un3</t>
  </si>
  <si>
    <t>Hkg6-un3</t>
  </si>
  <si>
    <t>Max</t>
  </si>
  <si>
    <t>Mean</t>
  </si>
  <si>
    <t>geomean</t>
  </si>
  <si>
    <t>Hkg4-de1</t>
  </si>
  <si>
    <t>Hkg6-de1</t>
  </si>
  <si>
    <t>sdev.s</t>
  </si>
  <si>
    <t>coeff</t>
  </si>
  <si>
    <t>Hkg4-de2</t>
  </si>
  <si>
    <t>Hkg6-de2</t>
  </si>
  <si>
    <t>Hkg4-de3</t>
  </si>
  <si>
    <t>Hkg6-de3</t>
  </si>
  <si>
    <t>Hkg4-de4</t>
  </si>
  <si>
    <t>Hkg6-de4</t>
  </si>
  <si>
    <t>Reatlive Q</t>
  </si>
  <si>
    <t>Hkg4-V1</t>
  </si>
  <si>
    <t>Hkg6-V1</t>
  </si>
  <si>
    <t>Hkg4-V2</t>
  </si>
  <si>
    <t>Hkg6-V2</t>
  </si>
  <si>
    <t>Hkg4-V3</t>
  </si>
  <si>
    <t>Hkg6-V3</t>
  </si>
  <si>
    <t>Hkg4-V4</t>
  </si>
  <si>
    <t>Hkg6-V4</t>
  </si>
  <si>
    <t>Hkg4-V5</t>
  </si>
  <si>
    <t>Hkg6-V5</t>
  </si>
  <si>
    <t>Hkg4-M1</t>
  </si>
  <si>
    <t>Hkg6-M1</t>
  </si>
  <si>
    <t>Hkg4-M2</t>
  </si>
  <si>
    <t>Hkg6-M2</t>
  </si>
  <si>
    <t>Hkg4-M3</t>
  </si>
  <si>
    <t>Hkg6-M3</t>
  </si>
  <si>
    <t>Hkg4-M4</t>
  </si>
  <si>
    <t>Hkg6-M4</t>
  </si>
  <si>
    <t>Hkg4-M5</t>
  </si>
  <si>
    <t>Hkg6-M5</t>
  </si>
  <si>
    <t>Hkg4-P1</t>
  </si>
  <si>
    <t>Hkg6-P1</t>
  </si>
  <si>
    <t>Hkg4-P2</t>
  </si>
  <si>
    <t>Hkg6-P2</t>
  </si>
  <si>
    <t>Hkg4-P3</t>
  </si>
  <si>
    <t>Hkg6-P3</t>
  </si>
  <si>
    <t>Hkg4-P4</t>
  </si>
  <si>
    <t>Hkg6-P4</t>
  </si>
  <si>
    <t>Hkg4-P5</t>
  </si>
  <si>
    <t>Hkg6-P5</t>
  </si>
  <si>
    <t>Hkg4-S1</t>
  </si>
  <si>
    <t>Hkg6-S1</t>
  </si>
  <si>
    <t>Hkg4-S2</t>
  </si>
  <si>
    <t>Hkg6-S2</t>
  </si>
  <si>
    <t>Hkg4-S3</t>
  </si>
  <si>
    <t>Hkg6-S3</t>
  </si>
  <si>
    <t>Hkg4-S4</t>
  </si>
  <si>
    <t>Hkg6-S4</t>
  </si>
  <si>
    <t>Hkg4-S5</t>
  </si>
  <si>
    <t>Hkg6-S5</t>
  </si>
  <si>
    <t>Raw CT</t>
  </si>
  <si>
    <t>Plate-Adjusted CTs</t>
  </si>
  <si>
    <t>Hkg4-Mou1</t>
  </si>
  <si>
    <t>Hkg6-Mou1</t>
  </si>
  <si>
    <t>Hkg4-Mou2</t>
  </si>
  <si>
    <t>Hkg6-Mou2</t>
  </si>
  <si>
    <t>Hkg4-Mou3</t>
  </si>
  <si>
    <t>Hkg6-Mou3</t>
  </si>
  <si>
    <t>Hkg4-Mou4</t>
  </si>
  <si>
    <t>Hkg6-Mou4</t>
  </si>
  <si>
    <t>Hkg4-Mou5</t>
  </si>
  <si>
    <t>Hkg6-Mou5</t>
  </si>
  <si>
    <t>mSWFA</t>
  </si>
  <si>
    <t>rSWFA</t>
  </si>
  <si>
    <t>rPWFA</t>
  </si>
  <si>
    <t>rMWFA</t>
  </si>
  <si>
    <t>eEWFA</t>
  </si>
  <si>
    <t>Ct</t>
  </si>
  <si>
    <t>Correlated</t>
  </si>
  <si>
    <t>assume normal dist however actually done in PRISM with spearmans</t>
  </si>
  <si>
    <t>t-stat</t>
  </si>
  <si>
    <t>P-val</t>
  </si>
  <si>
    <t>Spearman</t>
  </si>
  <si>
    <t>un</t>
  </si>
  <si>
    <t>dif</t>
  </si>
  <si>
    <t>&gt;0.9999</t>
  </si>
  <si>
    <t>&lt;0.0001</t>
  </si>
  <si>
    <t>sdev</t>
  </si>
  <si>
    <t>geo</t>
  </si>
  <si>
    <t>rEwFA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</si>
</sst>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name val="Arial"/>
    </font>
    <font>
      <sz val="10"/>
      <name val="Arial"/>
    </font>
    <font>
      <sz val="12"/>
      <color rgb="FF00000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B24" sqref="B24:I27"/>
    </sheetView>
  </sheetViews>
  <sheetFormatPr defaultRowHeight="15" x14ac:dyDescent="0.25"/>
  <cols>
    <col min="1" max="1" width="24.42578125" customWidth="1"/>
  </cols>
  <sheetData>
    <row r="1" spans="1:13" x14ac:dyDescent="0.25">
      <c r="A1" t="s">
        <v>29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33</v>
      </c>
      <c r="K1" s="3" t="s">
        <v>11</v>
      </c>
      <c r="L1" s="3" t="s">
        <v>12</v>
      </c>
      <c r="M1" s="3" t="s">
        <v>13</v>
      </c>
    </row>
    <row r="2" spans="1:13" x14ac:dyDescent="0.25">
      <c r="A2">
        <v>1</v>
      </c>
      <c r="B2" s="6">
        <v>0.44029127899999998</v>
      </c>
      <c r="C2" s="6">
        <v>5.0866556E-2</v>
      </c>
      <c r="D2" s="6">
        <v>6.3198099999999993E-2</v>
      </c>
      <c r="E2" s="6">
        <v>0.56752042000000003</v>
      </c>
      <c r="F2" s="6">
        <v>1.5321</v>
      </c>
      <c r="G2" s="6">
        <v>0.49912467999999999</v>
      </c>
      <c r="H2" s="6">
        <v>0.75990219999999997</v>
      </c>
      <c r="I2" s="6">
        <v>5.8365190000000001E-3</v>
      </c>
      <c r="K2">
        <v>14.641490475594077</v>
      </c>
      <c r="L2">
        <v>22.527528412211996</v>
      </c>
      <c r="M2">
        <f>(L2+K2)/2</f>
        <v>18.584509443903038</v>
      </c>
    </row>
    <row r="3" spans="1:13" x14ac:dyDescent="0.25">
      <c r="A3">
        <v>2</v>
      </c>
      <c r="B3" s="6">
        <v>0.41470695400000002</v>
      </c>
      <c r="C3" s="6">
        <v>6.3363249999999996E-2</v>
      </c>
      <c r="D3" s="6">
        <v>4.4432300000000001E-2</v>
      </c>
      <c r="E3" s="6">
        <v>0.42942973000000001</v>
      </c>
      <c r="F3" s="6">
        <v>2.0902729999999998</v>
      </c>
      <c r="G3" s="6">
        <v>0.74942754</v>
      </c>
      <c r="H3" s="6">
        <v>1.2452325</v>
      </c>
      <c r="I3" s="6">
        <v>2.659195E-3</v>
      </c>
      <c r="K3">
        <v>13.736332352968404</v>
      </c>
      <c r="L3">
        <v>21.668908419056137</v>
      </c>
      <c r="M3">
        <f>(L3+K3)/2</f>
        <v>17.702620386012271</v>
      </c>
    </row>
    <row r="4" spans="1:13" x14ac:dyDescent="0.25">
      <c r="A4">
        <v>3</v>
      </c>
      <c r="B4" s="6">
        <v>0.23031126399999999</v>
      </c>
      <c r="C4" s="6">
        <v>2.8695734000000001E-2</v>
      </c>
      <c r="D4" s="6">
        <v>1.12464E-2</v>
      </c>
      <c r="E4" s="6">
        <v>0.17034812999999999</v>
      </c>
      <c r="F4" s="6">
        <v>0.47826999999999997</v>
      </c>
      <c r="G4" s="6">
        <v>8.7286269999999999E-2</v>
      </c>
      <c r="H4" s="6">
        <v>0.26416479999999998</v>
      </c>
      <c r="I4" s="6">
        <v>4.79331E-4</v>
      </c>
      <c r="K4">
        <v>11.209827578284644</v>
      </c>
      <c r="L4">
        <v>18.895600102868684</v>
      </c>
      <c r="M4">
        <f>(L4+K4)/2</f>
        <v>15.052713840576665</v>
      </c>
    </row>
    <row r="5" spans="1:13" x14ac:dyDescent="0.25">
      <c r="A5">
        <v>4</v>
      </c>
      <c r="B5" s="6">
        <v>0.78437259299999995</v>
      </c>
      <c r="C5" s="6">
        <v>0.133799472</v>
      </c>
      <c r="D5" s="6">
        <v>4.1907300000000001E-2</v>
      </c>
      <c r="E5" s="6">
        <v>0.58877765999999998</v>
      </c>
      <c r="F5" s="6">
        <v>1.4927790000000001</v>
      </c>
      <c r="G5" s="6">
        <v>0.44223020000000002</v>
      </c>
      <c r="H5" s="6">
        <v>1.1200707000000001</v>
      </c>
      <c r="I5" s="6">
        <v>5.3684200000000005E-4</v>
      </c>
      <c r="K5">
        <v>11.67492679623995</v>
      </c>
      <c r="L5">
        <v>20.411584966143835</v>
      </c>
      <c r="M5">
        <f>(L5+K5)/2</f>
        <v>16.043255881191893</v>
      </c>
    </row>
    <row r="6" spans="1:13" x14ac:dyDescent="0.25">
      <c r="A6">
        <v>5</v>
      </c>
      <c r="B6" s="6"/>
      <c r="C6" s="6"/>
      <c r="D6" s="6"/>
      <c r="E6" s="6"/>
      <c r="F6" s="6"/>
      <c r="G6" s="6"/>
      <c r="H6" s="6"/>
      <c r="I6" s="6"/>
    </row>
    <row r="7" spans="1:13" x14ac:dyDescent="0.25">
      <c r="B7" s="1"/>
      <c r="C7" s="1"/>
      <c r="D7" s="1"/>
      <c r="E7" s="1"/>
      <c r="F7" s="1"/>
      <c r="G7" s="1"/>
      <c r="H7" s="1"/>
      <c r="I7" s="1"/>
    </row>
    <row r="8" spans="1:13" x14ac:dyDescent="0.25">
      <c r="A8" t="s">
        <v>0</v>
      </c>
      <c r="B8" s="1">
        <f>AVERAGE(B2:B6)</f>
        <v>0.46742052249999999</v>
      </c>
      <c r="C8" s="1">
        <f t="shared" ref="C8:I8" si="0">AVERAGE(C2:C6)</f>
        <v>6.9181252999999998E-2</v>
      </c>
      <c r="D8" s="1">
        <f t="shared" si="0"/>
        <v>4.0196024999999996E-2</v>
      </c>
      <c r="E8" s="1">
        <f t="shared" si="0"/>
        <v>0.43901898500000003</v>
      </c>
      <c r="F8" s="1">
        <f t="shared" si="0"/>
        <v>1.3983555000000001</v>
      </c>
      <c r="G8" s="1">
        <f t="shared" si="0"/>
        <v>0.4445171725</v>
      </c>
      <c r="H8" s="1">
        <f t="shared" si="0"/>
        <v>0.84734255000000003</v>
      </c>
      <c r="I8" s="1">
        <f t="shared" si="0"/>
        <v>2.37797175E-3</v>
      </c>
    </row>
    <row r="9" spans="1:13" x14ac:dyDescent="0.25">
      <c r="A9" t="s">
        <v>1</v>
      </c>
      <c r="B9" s="1">
        <f>_xlfn.STDEV.S(B2:B6)</f>
        <v>0.2310801676313102</v>
      </c>
      <c r="C9" s="1">
        <f t="shared" ref="C9:I9" si="1">_xlfn.STDEV.S(C2:C6)</f>
        <v>4.5401427145487908E-2</v>
      </c>
      <c r="D9" s="1">
        <f t="shared" si="1"/>
        <v>2.1510080814566155E-2</v>
      </c>
      <c r="E9" s="1">
        <f t="shared" si="1"/>
        <v>0.19254113125312622</v>
      </c>
      <c r="F9" s="1">
        <f t="shared" si="1"/>
        <v>0.67134455702691598</v>
      </c>
      <c r="G9" s="1">
        <f t="shared" si="1"/>
        <v>0.27299051267307672</v>
      </c>
      <c r="H9" s="1">
        <f t="shared" si="1"/>
        <v>0.43986329657315476</v>
      </c>
      <c r="I9" s="1">
        <f t="shared" si="1"/>
        <v>2.5189436311490276E-3</v>
      </c>
    </row>
    <row r="10" spans="1:13" x14ac:dyDescent="0.25">
      <c r="A10" t="s">
        <v>2</v>
      </c>
      <c r="B10" s="1">
        <f>B9/B8</f>
        <v>0.49437317470653036</v>
      </c>
      <c r="C10" s="1">
        <f t="shared" ref="C10:I10" si="2">C9/C8</f>
        <v>0.65626777742068232</v>
      </c>
      <c r="D10" s="1">
        <f t="shared" si="2"/>
        <v>0.53512955110775651</v>
      </c>
      <c r="E10" s="1">
        <f t="shared" si="2"/>
        <v>0.43857130974216574</v>
      </c>
      <c r="F10" s="1">
        <f t="shared" si="2"/>
        <v>0.4800957675118494</v>
      </c>
      <c r="G10" s="1">
        <f t="shared" si="2"/>
        <v>0.61412815873401772</v>
      </c>
      <c r="H10" s="1">
        <f t="shared" si="2"/>
        <v>0.51910918031102626</v>
      </c>
      <c r="I10" s="1">
        <f t="shared" si="2"/>
        <v>1.0592824036488355</v>
      </c>
    </row>
    <row r="12" spans="1:13" ht="15.75" x14ac:dyDescent="0.25">
      <c r="A12" s="5" t="s">
        <v>15</v>
      </c>
      <c r="B12">
        <f t="shared" ref="B12:I16" si="3">-LOG(B2,2)</f>
        <v>1.1834698262838173</v>
      </c>
      <c r="C12">
        <f t="shared" si="3"/>
        <v>4.297138772199343</v>
      </c>
      <c r="D12">
        <f t="shared" si="3"/>
        <v>3.9839750041853539</v>
      </c>
      <c r="E12">
        <f t="shared" si="3"/>
        <v>0.81725579181820573</v>
      </c>
      <c r="F12">
        <f t="shared" si="3"/>
        <v>-0.61551046488412275</v>
      </c>
      <c r="G12">
        <f t="shared" si="3"/>
        <v>1.002527852972813</v>
      </c>
      <c r="H12">
        <f t="shared" si="3"/>
        <v>0.39611434034977633</v>
      </c>
      <c r="I12">
        <f t="shared" si="3"/>
        <v>7.4206761071234952</v>
      </c>
    </row>
    <row r="13" spans="1:13" x14ac:dyDescent="0.25">
      <c r="B13">
        <f t="shared" si="3"/>
        <v>1.2698358556560294</v>
      </c>
      <c r="C13">
        <f t="shared" si="3"/>
        <v>3.9802098543787623</v>
      </c>
      <c r="D13">
        <f t="shared" si="3"/>
        <v>4.49224736661923</v>
      </c>
      <c r="E13">
        <f t="shared" si="3"/>
        <v>1.2195060205075852</v>
      </c>
      <c r="F13">
        <f t="shared" si="3"/>
        <v>-1.0636913777249559</v>
      </c>
      <c r="G13">
        <f t="shared" si="3"/>
        <v>0.41613910001806248</v>
      </c>
      <c r="H13">
        <f t="shared" si="3"/>
        <v>-0.31641513609331773</v>
      </c>
      <c r="I13">
        <f t="shared" si="3"/>
        <v>8.5547947100923594</v>
      </c>
    </row>
    <row r="14" spans="1:13" x14ac:dyDescent="0.25">
      <c r="B14">
        <f t="shared" si="3"/>
        <v>2.1183431230985659</v>
      </c>
      <c r="C14">
        <f t="shared" si="3"/>
        <v>5.1230199126123814</v>
      </c>
      <c r="D14">
        <f t="shared" si="3"/>
        <v>6.4743929246272458</v>
      </c>
      <c r="E14">
        <f t="shared" si="3"/>
        <v>2.5534419845798082</v>
      </c>
      <c r="F14">
        <f t="shared" si="3"/>
        <v>1.0641027953227453</v>
      </c>
      <c r="G14">
        <f t="shared" si="3"/>
        <v>3.5181014518504807</v>
      </c>
      <c r="H14">
        <f t="shared" si="3"/>
        <v>1.9204898548306359</v>
      </c>
      <c r="I14">
        <f t="shared" si="3"/>
        <v>11.026690132477984</v>
      </c>
    </row>
    <row r="15" spans="1:13" x14ac:dyDescent="0.25">
      <c r="B15">
        <f t="shared" si="3"/>
        <v>0.35038896812038844</v>
      </c>
      <c r="C15">
        <f t="shared" si="3"/>
        <v>2.9018556720655715</v>
      </c>
      <c r="D15">
        <f t="shared" si="3"/>
        <v>4.5766546151468033</v>
      </c>
      <c r="E15">
        <f t="shared" si="3"/>
        <v>0.76420516265455241</v>
      </c>
      <c r="F15">
        <f t="shared" si="3"/>
        <v>-0.57800059601227749</v>
      </c>
      <c r="G15">
        <f t="shared" si="3"/>
        <v>1.1771305443996205</v>
      </c>
      <c r="H15">
        <f t="shared" si="3"/>
        <v>-0.1635897995330558</v>
      </c>
      <c r="I15">
        <f t="shared" si="3"/>
        <v>10.863214833902948</v>
      </c>
    </row>
    <row r="16" spans="1:13" x14ac:dyDescent="0.25">
      <c r="B16" t="e">
        <f t="shared" si="3"/>
        <v>#NUM!</v>
      </c>
      <c r="C16" t="e">
        <f t="shared" si="3"/>
        <v>#NUM!</v>
      </c>
      <c r="D16" t="e">
        <f t="shared" si="3"/>
        <v>#NUM!</v>
      </c>
      <c r="E16" t="e">
        <f t="shared" si="3"/>
        <v>#NUM!</v>
      </c>
      <c r="F16" t="e">
        <f t="shared" si="3"/>
        <v>#NUM!</v>
      </c>
      <c r="G16" t="e">
        <f t="shared" si="3"/>
        <v>#NUM!</v>
      </c>
      <c r="H16" t="e">
        <f t="shared" si="3"/>
        <v>#NUM!</v>
      </c>
      <c r="I16" t="e">
        <f t="shared" si="3"/>
        <v>#NUM!</v>
      </c>
    </row>
    <row r="18" spans="1:9" ht="15.75" x14ac:dyDescent="0.25">
      <c r="A18" s="5" t="s">
        <v>16</v>
      </c>
      <c r="B18">
        <f t="shared" ref="B18" si="4">B12+$L$2-$M$2</f>
        <v>5.1264887945927775</v>
      </c>
      <c r="C18">
        <f t="shared" ref="C18:I18" si="5">C12+$L$2-$M$2</f>
        <v>8.2401577405083017</v>
      </c>
      <c r="D18">
        <f t="shared" si="5"/>
        <v>7.9269939724943121</v>
      </c>
      <c r="E18">
        <f t="shared" si="5"/>
        <v>4.7602747601271638</v>
      </c>
      <c r="F18">
        <f t="shared" si="5"/>
        <v>3.3275085034248377</v>
      </c>
      <c r="G18">
        <f t="shared" si="5"/>
        <v>4.9455468212817735</v>
      </c>
      <c r="H18">
        <f t="shared" si="5"/>
        <v>4.3391333086587345</v>
      </c>
      <c r="I18">
        <f t="shared" si="5"/>
        <v>11.363695075432453</v>
      </c>
    </row>
    <row r="19" spans="1:9" x14ac:dyDescent="0.25">
      <c r="B19">
        <f t="shared" ref="B19" si="6">B13+$L$3-$M$3</f>
        <v>5.2361238886998969</v>
      </c>
      <c r="C19">
        <f t="shared" ref="C19:I19" si="7">C13+$L$3-$M$3</f>
        <v>7.9464978874226304</v>
      </c>
      <c r="D19">
        <f t="shared" si="7"/>
        <v>8.4585353996630985</v>
      </c>
      <c r="E19">
        <f t="shared" si="7"/>
        <v>5.1857940535514508</v>
      </c>
      <c r="F19">
        <f t="shared" si="7"/>
        <v>2.9025966553189093</v>
      </c>
      <c r="G19">
        <f t="shared" si="7"/>
        <v>4.3824271330619275</v>
      </c>
      <c r="H19">
        <f t="shared" si="7"/>
        <v>3.6498728969505478</v>
      </c>
      <c r="I19">
        <f t="shared" si="7"/>
        <v>12.521082743136226</v>
      </c>
    </row>
    <row r="20" spans="1:9" x14ac:dyDescent="0.25">
      <c r="B20">
        <f t="shared" ref="B20" si="8">B14+$L$4-$M$4</f>
        <v>5.9612293853905847</v>
      </c>
      <c r="C20">
        <f t="shared" ref="C20:I20" si="9">C14+$L$4-$M$4</f>
        <v>8.9659061749044007</v>
      </c>
      <c r="D20">
        <f t="shared" si="9"/>
        <v>10.317279186919265</v>
      </c>
      <c r="E20">
        <f t="shared" si="9"/>
        <v>6.3963282468718283</v>
      </c>
      <c r="F20">
        <f t="shared" si="9"/>
        <v>4.9069890576147657</v>
      </c>
      <c r="G20">
        <f t="shared" si="9"/>
        <v>7.3609877141424995</v>
      </c>
      <c r="H20">
        <f t="shared" si="9"/>
        <v>5.7633761171226539</v>
      </c>
      <c r="I20">
        <f t="shared" si="9"/>
        <v>14.869576394770004</v>
      </c>
    </row>
    <row r="21" spans="1:9" x14ac:dyDescent="0.25">
      <c r="B21">
        <f t="shared" ref="B21" si="10">B15+$L$5-$M$5</f>
        <v>4.7187180530723296</v>
      </c>
      <c r="C21">
        <f t="shared" ref="C21:I21" si="11">C15+$L$5-$M$5</f>
        <v>7.270184757017514</v>
      </c>
      <c r="D21">
        <f t="shared" si="11"/>
        <v>8.9449837000987458</v>
      </c>
      <c r="E21">
        <f t="shared" si="11"/>
        <v>5.1325342476064932</v>
      </c>
      <c r="F21">
        <f t="shared" si="11"/>
        <v>3.7903284889396645</v>
      </c>
      <c r="G21">
        <f t="shared" si="11"/>
        <v>5.5454596293515621</v>
      </c>
      <c r="H21">
        <f t="shared" si="11"/>
        <v>4.204739285418885</v>
      </c>
      <c r="I21">
        <f t="shared" si="11"/>
        <v>15.231543918854889</v>
      </c>
    </row>
    <row r="22" spans="1:9" x14ac:dyDescent="0.25">
      <c r="B22" t="e">
        <f t="shared" ref="B22:I22" si="12">B16+$L$6-$M$6</f>
        <v>#NUM!</v>
      </c>
      <c r="C22" t="e">
        <f t="shared" si="12"/>
        <v>#NUM!</v>
      </c>
      <c r="D22" t="e">
        <f t="shared" si="12"/>
        <v>#NUM!</v>
      </c>
      <c r="E22" t="e">
        <f t="shared" si="12"/>
        <v>#NUM!</v>
      </c>
      <c r="F22" t="e">
        <f t="shared" si="12"/>
        <v>#NUM!</v>
      </c>
      <c r="G22" t="e">
        <f t="shared" si="12"/>
        <v>#NUM!</v>
      </c>
      <c r="H22" t="e">
        <f t="shared" si="12"/>
        <v>#NUM!</v>
      </c>
      <c r="I22" t="e">
        <f t="shared" si="12"/>
        <v>#NUM!</v>
      </c>
    </row>
    <row r="24" spans="1:9" x14ac:dyDescent="0.25">
      <c r="A24" t="s">
        <v>32</v>
      </c>
      <c r="B24">
        <f>POWER(2,-B18)</f>
        <v>2.862681954766028E-2</v>
      </c>
      <c r="C24">
        <f t="shared" ref="C24:I24" si="13">POWER(2,-C18)</f>
        <v>3.3072372519623704E-3</v>
      </c>
      <c r="D24">
        <f t="shared" si="13"/>
        <v>4.1090084922054317E-3</v>
      </c>
      <c r="E24">
        <f t="shared" si="13"/>
        <v>3.6898992616550101E-2</v>
      </c>
      <c r="F24">
        <f t="shared" si="13"/>
        <v>9.9613942680364359E-2</v>
      </c>
      <c r="G24">
        <f t="shared" si="13"/>
        <v>3.2452044425217146E-2</v>
      </c>
      <c r="H24">
        <f t="shared" si="13"/>
        <v>4.9407254221971737E-2</v>
      </c>
      <c r="I24">
        <f t="shared" si="13"/>
        <v>3.7947827760515538E-4</v>
      </c>
    </row>
    <row r="25" spans="1:9" x14ac:dyDescent="0.25">
      <c r="A25">
        <v>2</v>
      </c>
      <c r="B25">
        <f t="shared" ref="B25:I28" si="14">POWER(2,-B19)</f>
        <v>2.6531979220249663E-2</v>
      </c>
      <c r="C25">
        <f t="shared" si="14"/>
        <v>4.0538322690568725E-3</v>
      </c>
      <c r="D25">
        <f t="shared" si="14"/>
        <v>2.8426744450200316E-3</v>
      </c>
      <c r="E25">
        <f t="shared" si="14"/>
        <v>2.7473907931906641E-2</v>
      </c>
      <c r="F25">
        <f t="shared" si="14"/>
        <v>0.13373076883743071</v>
      </c>
      <c r="G25">
        <f t="shared" si="14"/>
        <v>4.7946618031302311E-2</v>
      </c>
      <c r="H25">
        <f t="shared" si="14"/>
        <v>7.9667057655318688E-2</v>
      </c>
      <c r="I25">
        <f t="shared" si="14"/>
        <v>1.7012906536067356E-4</v>
      </c>
    </row>
    <row r="26" spans="1:9" x14ac:dyDescent="0.25">
      <c r="A26">
        <v>3</v>
      </c>
      <c r="B26">
        <f t="shared" si="14"/>
        <v>1.6050595277475935E-2</v>
      </c>
      <c r="C26">
        <f t="shared" si="14"/>
        <v>1.9998310313824054E-3</v>
      </c>
      <c r="D26">
        <f t="shared" si="14"/>
        <v>7.8377154288296206E-4</v>
      </c>
      <c r="E26">
        <f t="shared" si="14"/>
        <v>1.1871711541233405E-2</v>
      </c>
      <c r="F26">
        <f t="shared" si="14"/>
        <v>3.3331058455562154E-2</v>
      </c>
      <c r="G26">
        <f t="shared" si="14"/>
        <v>6.0830572014510314E-3</v>
      </c>
      <c r="H26">
        <f t="shared" si="14"/>
        <v>1.8409878082886029E-2</v>
      </c>
      <c r="I26">
        <f t="shared" si="14"/>
        <v>3.3405000482077245E-5</v>
      </c>
    </row>
    <row r="27" spans="1:9" x14ac:dyDescent="0.25">
      <c r="A27">
        <v>4</v>
      </c>
      <c r="B27">
        <f t="shared" si="14"/>
        <v>3.797732095694361E-2</v>
      </c>
      <c r="C27">
        <f t="shared" si="14"/>
        <v>6.4782292718552235E-3</v>
      </c>
      <c r="D27">
        <f t="shared" si="14"/>
        <v>2.0290446106126505E-3</v>
      </c>
      <c r="E27">
        <f t="shared" si="14"/>
        <v>2.8507113029761628E-2</v>
      </c>
      <c r="F27">
        <f t="shared" si="14"/>
        <v>7.2276552886627057E-2</v>
      </c>
      <c r="G27">
        <f t="shared" si="14"/>
        <v>2.1411658683812989E-2</v>
      </c>
      <c r="H27">
        <f t="shared" si="14"/>
        <v>5.4230967333618325E-2</v>
      </c>
      <c r="I27">
        <f t="shared" si="14"/>
        <v>2.5992520798298097E-5</v>
      </c>
    </row>
    <row r="28" spans="1:9" x14ac:dyDescent="0.25">
      <c r="A28">
        <v>5</v>
      </c>
      <c r="B28" t="e">
        <f t="shared" si="14"/>
        <v>#NUM!</v>
      </c>
      <c r="C28" t="e">
        <f t="shared" si="14"/>
        <v>#NUM!</v>
      </c>
      <c r="D28" t="e">
        <f t="shared" si="14"/>
        <v>#NUM!</v>
      </c>
      <c r="E28" t="e">
        <f t="shared" si="14"/>
        <v>#NUM!</v>
      </c>
      <c r="F28" t="e">
        <f t="shared" si="14"/>
        <v>#NUM!</v>
      </c>
      <c r="G28" t="e">
        <f t="shared" si="14"/>
        <v>#NUM!</v>
      </c>
      <c r="H28" t="e">
        <f t="shared" si="14"/>
        <v>#NUM!</v>
      </c>
      <c r="I28" t="e">
        <f t="shared" si="14"/>
        <v>#NUM!</v>
      </c>
    </row>
    <row r="30" spans="1:9" x14ac:dyDescent="0.25">
      <c r="A30" t="s">
        <v>0</v>
      </c>
      <c r="B30">
        <f>AVERAGE(B24:B27)</f>
        <v>2.7296678750582372E-2</v>
      </c>
      <c r="C30">
        <f t="shared" ref="C30:I30" si="15">AVERAGE(C24:C27)</f>
        <v>3.9597824560642179E-3</v>
      </c>
      <c r="D30">
        <f t="shared" si="15"/>
        <v>2.441124772680269E-3</v>
      </c>
      <c r="E30">
        <f t="shared" si="15"/>
        <v>2.6187931279862939E-2</v>
      </c>
      <c r="F30">
        <f t="shared" si="15"/>
        <v>8.473808071499607E-2</v>
      </c>
      <c r="G30">
        <f t="shared" si="15"/>
        <v>2.6973344585445869E-2</v>
      </c>
      <c r="H30">
        <f t="shared" si="15"/>
        <v>5.0428789323448693E-2</v>
      </c>
      <c r="I30">
        <f t="shared" si="15"/>
        <v>1.5225121606155109E-4</v>
      </c>
    </row>
    <row r="31" spans="1:9" x14ac:dyDescent="0.25">
      <c r="A31" t="s">
        <v>1</v>
      </c>
      <c r="B31">
        <f>_xlfn.STDEV.S(B24:B27)</f>
        <v>8.9982322585443631E-3</v>
      </c>
      <c r="C31">
        <f t="shared" ref="C31:I31" si="16">_xlfn.STDEV.S(C24:C27)</f>
        <v>1.8813687005121561E-3</v>
      </c>
      <c r="D31">
        <f t="shared" si="16"/>
        <v>1.3975822014587074E-3</v>
      </c>
      <c r="E31">
        <f t="shared" si="16"/>
        <v>1.0435729051383459E-2</v>
      </c>
      <c r="F31">
        <f t="shared" si="16"/>
        <v>4.2503122913004822E-2</v>
      </c>
      <c r="G31">
        <f t="shared" si="16"/>
        <v>1.7675131381155205E-2</v>
      </c>
      <c r="H31">
        <f t="shared" si="16"/>
        <v>2.5136872675162725E-2</v>
      </c>
      <c r="I31">
        <f t="shared" si="16"/>
        <v>1.6534553323313054E-4</v>
      </c>
    </row>
    <row r="32" spans="1:9" x14ac:dyDescent="0.25">
      <c r="A32" t="s">
        <v>2</v>
      </c>
      <c r="B32">
        <f>B31/B30</f>
        <v>0.3296456811014925</v>
      </c>
      <c r="C32">
        <f t="shared" ref="C32:I32" si="17">C31/C30</f>
        <v>0.47511920702384286</v>
      </c>
      <c r="D32">
        <f t="shared" si="17"/>
        <v>0.57251567683048477</v>
      </c>
      <c r="E32">
        <f t="shared" si="17"/>
        <v>0.39849383060692367</v>
      </c>
      <c r="F32">
        <f t="shared" si="17"/>
        <v>0.50158231758821348</v>
      </c>
      <c r="G32">
        <f t="shared" si="17"/>
        <v>0.65528141403318063</v>
      </c>
      <c r="H32">
        <f t="shared" si="17"/>
        <v>0.49846274345266556</v>
      </c>
      <c r="I32">
        <f t="shared" si="17"/>
        <v>1.0860046803585843</v>
      </c>
    </row>
    <row r="33" spans="1:10" x14ac:dyDescent="0.25">
      <c r="A33" t="s">
        <v>14</v>
      </c>
      <c r="B33">
        <f>GEOMEAN(B24:B27)</f>
        <v>2.6084922722474414E-2</v>
      </c>
      <c r="C33">
        <f t="shared" ref="C33:I33" si="18">GEOMEAN(C24:C27)</f>
        <v>3.6303223209654145E-3</v>
      </c>
      <c r="D33">
        <f t="shared" si="18"/>
        <v>2.0760428475666338E-3</v>
      </c>
      <c r="E33">
        <f t="shared" si="18"/>
        <v>2.4201951169232634E-2</v>
      </c>
      <c r="F33">
        <f t="shared" si="18"/>
        <v>7.5266115388048671E-2</v>
      </c>
      <c r="G33">
        <f t="shared" si="18"/>
        <v>2.1217443935501203E-2</v>
      </c>
      <c r="H33">
        <f t="shared" si="18"/>
        <v>4.4523770966270401E-2</v>
      </c>
      <c r="I33">
        <f t="shared" si="18"/>
        <v>8.6527933105422187E-5</v>
      </c>
      <c r="J33">
        <f>GEOMEAN(B24:I27)</f>
        <v>8.5764544138149275E-3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B12" sqref="B12:H15"/>
    </sheetView>
  </sheetViews>
  <sheetFormatPr defaultRowHeight="15" x14ac:dyDescent="0.25"/>
  <cols>
    <col min="1" max="1" width="20" customWidth="1"/>
    <col min="2" max="2" width="12" bestFit="1" customWidth="1"/>
  </cols>
  <sheetData>
    <row r="1" spans="1:18" x14ac:dyDescent="0.25"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/>
    </row>
    <row r="2" spans="1:18" x14ac:dyDescent="0.25">
      <c r="B2" s="3" t="s">
        <v>24</v>
      </c>
      <c r="C2" s="3" t="s">
        <v>25</v>
      </c>
      <c r="D2" s="3" t="s">
        <v>24</v>
      </c>
      <c r="E2" s="3" t="s">
        <v>26</v>
      </c>
      <c r="F2" s="3" t="s">
        <v>26</v>
      </c>
      <c r="G2" s="3" t="s">
        <v>25</v>
      </c>
      <c r="H2" s="3" t="s">
        <v>24</v>
      </c>
      <c r="I2" s="3"/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9</v>
      </c>
      <c r="R2" t="s">
        <v>10</v>
      </c>
    </row>
    <row r="3" spans="1:18" x14ac:dyDescent="0.25">
      <c r="A3" s="8" t="s">
        <v>19</v>
      </c>
      <c r="B3" s="1">
        <v>4.6899999999999997E-2</v>
      </c>
      <c r="C3" s="1">
        <v>1</v>
      </c>
      <c r="D3" s="1">
        <v>9.9199999999999997E-2</v>
      </c>
      <c r="E3" s="1">
        <v>0.49490000000000001</v>
      </c>
      <c r="F3" s="1">
        <v>1</v>
      </c>
      <c r="G3" s="1">
        <v>1</v>
      </c>
      <c r="H3" s="1">
        <v>0.1973</v>
      </c>
      <c r="I3" s="2"/>
      <c r="K3">
        <f>1-B3</f>
        <v>0.95310000000000006</v>
      </c>
      <c r="L3">
        <f t="shared" ref="L3:R6" si="0">1-C3</f>
        <v>0</v>
      </c>
      <c r="M3">
        <f t="shared" si="0"/>
        <v>0.90080000000000005</v>
      </c>
      <c r="N3">
        <f t="shared" si="0"/>
        <v>0.50509999999999999</v>
      </c>
      <c r="O3">
        <f t="shared" si="0"/>
        <v>0</v>
      </c>
      <c r="P3">
        <f t="shared" si="0"/>
        <v>0</v>
      </c>
      <c r="Q3">
        <f t="shared" si="0"/>
        <v>0.80269999999999997</v>
      </c>
      <c r="R3">
        <f t="shared" si="0"/>
        <v>1</v>
      </c>
    </row>
    <row r="4" spans="1:18" x14ac:dyDescent="0.25">
      <c r="A4" s="8" t="s">
        <v>20</v>
      </c>
      <c r="B4" s="1">
        <v>1.2999999999999999E-3</v>
      </c>
      <c r="C4" s="1">
        <v>1</v>
      </c>
      <c r="D4" s="1">
        <v>0.14099999999999999</v>
      </c>
      <c r="E4" s="1">
        <v>0.84930000000000005</v>
      </c>
      <c r="F4" s="1">
        <v>3.1600000000000003E-2</v>
      </c>
      <c r="G4" s="1">
        <v>1</v>
      </c>
      <c r="H4" s="1">
        <v>1E-4</v>
      </c>
      <c r="I4" s="2"/>
      <c r="K4">
        <f t="shared" ref="K4:K6" si="1">1-B4</f>
        <v>0.99870000000000003</v>
      </c>
      <c r="L4">
        <f t="shared" si="0"/>
        <v>0</v>
      </c>
      <c r="M4">
        <f t="shared" si="0"/>
        <v>0.85899999999999999</v>
      </c>
      <c r="N4">
        <f t="shared" si="0"/>
        <v>0.15069999999999995</v>
      </c>
      <c r="O4">
        <f t="shared" si="0"/>
        <v>0.96840000000000004</v>
      </c>
      <c r="P4">
        <f t="shared" si="0"/>
        <v>0</v>
      </c>
      <c r="Q4">
        <f t="shared" si="0"/>
        <v>0.99990000000000001</v>
      </c>
      <c r="R4">
        <f t="shared" si="0"/>
        <v>1</v>
      </c>
    </row>
    <row r="5" spans="1:18" x14ac:dyDescent="0.25">
      <c r="A5" s="8" t="s">
        <v>21</v>
      </c>
      <c r="B5" s="1">
        <v>5.4999999999999997E-3</v>
      </c>
      <c r="C5" s="1">
        <v>1</v>
      </c>
      <c r="D5" s="1">
        <v>1E-4</v>
      </c>
      <c r="E5" s="1">
        <v>0.27210000000000001</v>
      </c>
      <c r="F5" s="1">
        <v>0.84930000000000005</v>
      </c>
      <c r="G5" s="1">
        <v>5.4999999999999997E-3</v>
      </c>
      <c r="H5" s="1">
        <v>1</v>
      </c>
      <c r="I5" s="2"/>
      <c r="K5">
        <f t="shared" si="1"/>
        <v>0.99450000000000005</v>
      </c>
      <c r="L5">
        <f t="shared" si="0"/>
        <v>0</v>
      </c>
      <c r="M5">
        <f t="shared" si="0"/>
        <v>0.99990000000000001</v>
      </c>
      <c r="N5">
        <f t="shared" si="0"/>
        <v>0.72789999999999999</v>
      </c>
      <c r="O5">
        <f t="shared" si="0"/>
        <v>0.15069999999999995</v>
      </c>
      <c r="P5">
        <f t="shared" si="0"/>
        <v>0.99450000000000005</v>
      </c>
      <c r="Q5">
        <f t="shared" si="0"/>
        <v>0</v>
      </c>
      <c r="R5">
        <f t="shared" si="0"/>
        <v>1</v>
      </c>
    </row>
    <row r="6" spans="1:18" x14ac:dyDescent="0.25">
      <c r="A6" s="8" t="s">
        <v>22</v>
      </c>
      <c r="B6" s="1">
        <v>8.0000000000000004E-4</v>
      </c>
      <c r="C6" s="1">
        <v>1</v>
      </c>
      <c r="D6" s="1">
        <v>0.49490000000000001</v>
      </c>
      <c r="E6" s="1">
        <v>2.0899999999999998E-2</v>
      </c>
      <c r="F6" s="1">
        <v>1</v>
      </c>
      <c r="G6" s="1">
        <v>0.27210000000000001</v>
      </c>
      <c r="H6" s="1">
        <v>1E-4</v>
      </c>
      <c r="I6" s="2"/>
      <c r="K6">
        <f t="shared" si="1"/>
        <v>0.99919999999999998</v>
      </c>
      <c r="L6">
        <f t="shared" si="0"/>
        <v>0</v>
      </c>
      <c r="M6">
        <f t="shared" si="0"/>
        <v>0.50509999999999999</v>
      </c>
      <c r="N6">
        <f t="shared" si="0"/>
        <v>0.97909999999999997</v>
      </c>
      <c r="O6">
        <f t="shared" si="0"/>
        <v>0</v>
      </c>
      <c r="P6">
        <f t="shared" si="0"/>
        <v>0.72789999999999999</v>
      </c>
      <c r="Q6">
        <f t="shared" si="0"/>
        <v>0.99990000000000001</v>
      </c>
      <c r="R6">
        <f t="shared" si="0"/>
        <v>1</v>
      </c>
    </row>
    <row r="7" spans="1:18" x14ac:dyDescent="0.25">
      <c r="A7" t="s">
        <v>23</v>
      </c>
      <c r="B7" cm="1">
        <f t="array" ref="B7">_xlfn.CHISQ.DIST.RT(-2 * SUMPRODUCT(LN(B3:B6)), 2 * COUNTA(B3:B6))</f>
        <v>5.4995701276401456E-7</v>
      </c>
      <c r="C7" cm="1">
        <f t="array" ref="C7">_xlfn.CHISQ.DIST.RT(-2 * SUMPRODUCT(LN(C3:C6)), 2 * COUNTA(C3:C6))</f>
        <v>1</v>
      </c>
      <c r="D7" cm="1">
        <f t="array" ref="D7">_xlfn.CHISQ.DIST.RT(-2 * SUMPRODUCT(LN(D3:D6)), 2 * COUNTA(D3:D6))</f>
        <v>4.0931724161915407E-4</v>
      </c>
      <c r="E7" cm="1">
        <f t="array" ref="E7">_xlfn.CHISQ.DIST.RT(-2 * SUMPRODUCT(LN(E3:E6)), 2 * COUNTA(E3:E6))</f>
        <v>0.14799093800197788</v>
      </c>
      <c r="F7" cm="1">
        <f t="array" ref="F7">_xlfn.CHISQ.DIST.RT(-2 * SUMPRODUCT(LN(F3:F6)), 2 * COUNTA(F3:F6))</f>
        <v>0.51140994912740656</v>
      </c>
      <c r="G7" cm="1">
        <f t="array" ref="G7">_xlfn.CHISQ.DIST.RT(-2 * SUMPRODUCT(LN(G3:G6)), 2 * COUNTA(G3:G6))</f>
        <v>0.11153395341633864</v>
      </c>
      <c r="H7" cm="1">
        <f t="array" ref="H7">_xlfn.CHISQ.DIST.RT(-2 * SUMPRODUCT(LN(H3:H6)), 2 * COUNTA(H3:H6))</f>
        <v>3.0857985438038072E-6</v>
      </c>
    </row>
    <row r="8" spans="1:18" x14ac:dyDescent="0.25">
      <c r="B8" s="8"/>
      <c r="C8" s="8"/>
      <c r="D8" s="8"/>
      <c r="E8" s="8"/>
    </row>
    <row r="9" spans="1:18" x14ac:dyDescent="0.25">
      <c r="A9" s="3"/>
      <c r="B9" s="2"/>
      <c r="C9" s="2"/>
      <c r="D9" s="2"/>
      <c r="E9" s="2"/>
    </row>
    <row r="10" spans="1:18" x14ac:dyDescent="0.25">
      <c r="A10" s="3"/>
      <c r="B10" s="2" t="s">
        <v>3</v>
      </c>
      <c r="C10" s="2" t="s">
        <v>4</v>
      </c>
      <c r="D10" s="2" t="s">
        <v>5</v>
      </c>
      <c r="E10" s="2" t="s">
        <v>6</v>
      </c>
      <c r="F10" t="s">
        <v>7</v>
      </c>
      <c r="G10" t="s">
        <v>8</v>
      </c>
      <c r="H10" t="s">
        <v>9</v>
      </c>
      <c r="N10" s="8" t="s">
        <v>19</v>
      </c>
      <c r="O10" s="8" t="s">
        <v>20</v>
      </c>
      <c r="P10" s="8" t="s">
        <v>21</v>
      </c>
      <c r="Q10" s="8" t="s">
        <v>22</v>
      </c>
    </row>
    <row r="11" spans="1:18" x14ac:dyDescent="0.25">
      <c r="A11" s="3"/>
      <c r="B11" s="2" t="s">
        <v>24</v>
      </c>
      <c r="C11" s="2" t="s">
        <v>25</v>
      </c>
      <c r="D11" s="2" t="s">
        <v>24</v>
      </c>
      <c r="E11" s="2" t="s">
        <v>27</v>
      </c>
      <c r="F11" t="s">
        <v>24</v>
      </c>
      <c r="G11" t="s">
        <v>24</v>
      </c>
      <c r="H11" t="s">
        <v>24</v>
      </c>
      <c r="N11" s="1">
        <v>4.6899999999999997E-2</v>
      </c>
      <c r="O11" s="1">
        <v>1.2999999999999999E-3</v>
      </c>
      <c r="P11" s="1">
        <v>5.4999999999999997E-3</v>
      </c>
      <c r="Q11" s="1">
        <v>8.0000000000000004E-4</v>
      </c>
    </row>
    <row r="12" spans="1:18" x14ac:dyDescent="0.25">
      <c r="A12" s="3" t="s">
        <v>19</v>
      </c>
      <c r="B12" s="1">
        <v>4.6899999999999997E-2</v>
      </c>
      <c r="C12" s="1">
        <v>1</v>
      </c>
      <c r="D12" s="1">
        <v>9.9199999999999997E-2</v>
      </c>
      <c r="E12" s="1">
        <v>0.49490000000000001</v>
      </c>
      <c r="F12" s="1">
        <v>1</v>
      </c>
      <c r="G12" s="1">
        <v>1</v>
      </c>
      <c r="H12" s="1">
        <v>0.1973</v>
      </c>
      <c r="N12" s="1" t="s">
        <v>129</v>
      </c>
      <c r="O12" s="1" t="s">
        <v>129</v>
      </c>
      <c r="P12" s="1" t="s">
        <v>129</v>
      </c>
      <c r="Q12" s="1" t="s">
        <v>129</v>
      </c>
    </row>
    <row r="13" spans="1:18" x14ac:dyDescent="0.25">
      <c r="A13" s="3" t="s">
        <v>20</v>
      </c>
      <c r="B13" s="1">
        <v>1.2999999999999999E-3</v>
      </c>
      <c r="C13" s="1">
        <v>1</v>
      </c>
      <c r="D13" s="1">
        <v>0.14099999999999999</v>
      </c>
      <c r="E13" s="1">
        <v>0.84930000000000005</v>
      </c>
      <c r="F13" s="1">
        <v>3.1600000000000003E-2</v>
      </c>
      <c r="G13" s="1">
        <v>1</v>
      </c>
      <c r="H13" s="1">
        <v>1E-4</v>
      </c>
      <c r="N13" s="1">
        <v>9.9199999999999997E-2</v>
      </c>
      <c r="O13" s="1">
        <v>0.14099999999999999</v>
      </c>
      <c r="P13" s="1" t="s">
        <v>130</v>
      </c>
      <c r="Q13" s="1">
        <v>0.49490000000000001</v>
      </c>
    </row>
    <row r="14" spans="1:18" x14ac:dyDescent="0.25">
      <c r="A14" s="3" t="s">
        <v>21</v>
      </c>
      <c r="B14" s="1">
        <v>5.4999999999999997E-3</v>
      </c>
      <c r="C14" s="1">
        <v>1</v>
      </c>
      <c r="D14" s="1">
        <v>1E-4</v>
      </c>
      <c r="E14" s="1">
        <v>0.27210000000000001</v>
      </c>
      <c r="F14" s="1">
        <v>0.84930000000000005</v>
      </c>
      <c r="G14" s="1">
        <v>5.4999999999999997E-3</v>
      </c>
      <c r="H14" s="1">
        <v>1</v>
      </c>
      <c r="N14" s="1">
        <v>0.49490000000000001</v>
      </c>
      <c r="O14" s="1">
        <v>0.84930000000000005</v>
      </c>
      <c r="P14" s="1">
        <v>0.27210000000000001</v>
      </c>
      <c r="Q14" s="1">
        <v>2.0899999999999998E-2</v>
      </c>
    </row>
    <row r="15" spans="1:18" x14ac:dyDescent="0.25">
      <c r="A15" s="3" t="s">
        <v>22</v>
      </c>
      <c r="B15" s="1">
        <v>8.0000000000000004E-4</v>
      </c>
      <c r="C15" s="1">
        <v>1</v>
      </c>
      <c r="D15" s="1">
        <v>0.49490000000000001</v>
      </c>
      <c r="E15" s="1">
        <v>2.0899999999999998E-2</v>
      </c>
      <c r="F15" s="1">
        <v>1</v>
      </c>
      <c r="G15" s="1">
        <v>0.27210000000000001</v>
      </c>
      <c r="H15" s="1">
        <v>1E-4</v>
      </c>
      <c r="N15" s="1" t="s">
        <v>129</v>
      </c>
      <c r="O15" s="1">
        <v>3.1600000000000003E-2</v>
      </c>
      <c r="P15" s="1">
        <v>0.84930000000000005</v>
      </c>
      <c r="Q15" s="1" t="s">
        <v>129</v>
      </c>
    </row>
    <row r="16" spans="1:18" x14ac:dyDescent="0.25">
      <c r="A16" s="3" t="s">
        <v>23</v>
      </c>
      <c r="B16" s="2" cm="1">
        <f t="array" ref="B16">_xlfn.CHISQ.DIST.RT(-2 * SUMPRODUCT(LN(B12:B15)), 2 * COUNTA(B12:B15))</f>
        <v>5.4995701276401456E-7</v>
      </c>
      <c r="C16" s="2" cm="1">
        <f t="array" ref="C16">_xlfn.CHISQ.DIST.RT(-2 * SUMPRODUCT(LN(C12:C15)), 2 * COUNTA(C12:C15))</f>
        <v>1</v>
      </c>
      <c r="D16" s="2" cm="1">
        <f t="array" ref="D16">_xlfn.CHISQ.DIST.RT(-2 * SUMPRODUCT(LN(D12:D15)), 2 * COUNTA(D12:D15))</f>
        <v>4.0931724161915407E-4</v>
      </c>
      <c r="E16" s="2" cm="1">
        <f t="array" ref="E16">_xlfn.CHISQ.DIST.RT(-2 * SUMPRODUCT(LN(E12:E15)), 2 * COUNTA(E12:E15))</f>
        <v>0.14799093800197788</v>
      </c>
      <c r="F16" cm="1">
        <f t="array" ref="F16">_xlfn.CHISQ.DIST.RT(-2 * SUMPRODUCT(LN(F12:F15)), 2 * COUNTA(F12:F15))</f>
        <v>0.51140994912740656</v>
      </c>
      <c r="G16" cm="1">
        <f t="array" ref="G16">_xlfn.CHISQ.DIST.RT(-2 * SUMPRODUCT(LN(G12:G15)), 2 * COUNTA(G12:G15))</f>
        <v>0.11153395341633864</v>
      </c>
      <c r="H16" cm="1">
        <f t="array" ref="H16">_xlfn.CHISQ.DIST.RT(-2 * SUMPRODUCT(LN(H12:H15)), 2 * COUNTA(H12:H15))</f>
        <v>3.0857985438038072E-6</v>
      </c>
      <c r="N16" s="1" t="s">
        <v>129</v>
      </c>
      <c r="O16" s="1" t="s">
        <v>129</v>
      </c>
      <c r="P16" s="1">
        <v>5.4999999999999997E-3</v>
      </c>
      <c r="Q16" s="1">
        <v>0.27210000000000001</v>
      </c>
    </row>
    <row r="17" spans="1:17" x14ac:dyDescent="0.25">
      <c r="A17" s="3" t="s">
        <v>28</v>
      </c>
      <c r="B17">
        <f>B16*5</f>
        <v>2.7497850638200728E-6</v>
      </c>
      <c r="C17">
        <f t="shared" ref="C17:I17" si="2">C16*5</f>
        <v>5</v>
      </c>
      <c r="D17">
        <f t="shared" si="2"/>
        <v>2.0465862080957702E-3</v>
      </c>
      <c r="E17">
        <f t="shared" si="2"/>
        <v>0.73995469000988945</v>
      </c>
      <c r="F17">
        <f t="shared" si="2"/>
        <v>2.5570497456370327</v>
      </c>
      <c r="G17">
        <f t="shared" si="2"/>
        <v>0.55766976708169314</v>
      </c>
      <c r="H17">
        <f t="shared" si="2"/>
        <v>1.5428992719019037E-5</v>
      </c>
      <c r="N17" s="1">
        <v>0.1973</v>
      </c>
      <c r="O17" s="1">
        <v>1E-4</v>
      </c>
      <c r="P17" s="1" t="s">
        <v>129</v>
      </c>
      <c r="Q17" s="1" t="s">
        <v>130</v>
      </c>
    </row>
    <row r="18" spans="1:17" x14ac:dyDescent="0.25">
      <c r="B18" t="str">
        <f>IF(B16&lt; 0.05/5, "Sig", "Not")</f>
        <v>Sig</v>
      </c>
      <c r="C18" t="str">
        <f t="shared" ref="C18:I18" si="3">IF(C16&lt; 0.05/5, "Sig", "Not")</f>
        <v>Not</v>
      </c>
      <c r="D18" t="str">
        <f t="shared" si="3"/>
        <v>Sig</v>
      </c>
      <c r="E18" t="str">
        <f t="shared" si="3"/>
        <v>Not</v>
      </c>
      <c r="F18" t="str">
        <f t="shared" si="3"/>
        <v>Not</v>
      </c>
      <c r="G18" t="str">
        <f t="shared" si="3"/>
        <v>Not</v>
      </c>
      <c r="H18" t="str">
        <f t="shared" si="3"/>
        <v>Sig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A24" sqref="A24"/>
    </sheetView>
  </sheetViews>
  <sheetFormatPr defaultRowHeight="15" x14ac:dyDescent="0.25"/>
  <sheetData>
    <row r="1" spans="1:10" x14ac:dyDescent="0.25">
      <c r="B1" s="7" t="s">
        <v>3</v>
      </c>
      <c r="C1" s="7" t="s">
        <v>4</v>
      </c>
      <c r="D1" s="7" t="s">
        <v>5</v>
      </c>
      <c r="E1" s="7" t="s">
        <v>6</v>
      </c>
      <c r="F1" s="7" t="s">
        <v>7</v>
      </c>
      <c r="G1" s="7" t="s">
        <v>8</v>
      </c>
      <c r="H1" s="7" t="s">
        <v>9</v>
      </c>
      <c r="I1" s="7" t="s">
        <v>10</v>
      </c>
    </row>
    <row r="2" spans="1:10" x14ac:dyDescent="0.25">
      <c r="A2" t="s">
        <v>117</v>
      </c>
      <c r="B2" s="6">
        <v>0.54882699999999995</v>
      </c>
      <c r="C2" s="6">
        <v>1.0347E-2</v>
      </c>
      <c r="D2" s="6">
        <v>1.5593319999999999</v>
      </c>
      <c r="E2" s="6">
        <v>0.14796699999999999</v>
      </c>
      <c r="F2" s="6">
        <v>6.0401000000000003E-2</v>
      </c>
      <c r="G2" s="6">
        <v>4.2766999999999999E-2</v>
      </c>
      <c r="H2" s="6">
        <v>2.9621000000000001E-2</v>
      </c>
      <c r="J2" s="6">
        <v>0.209897</v>
      </c>
    </row>
    <row r="3" spans="1:10" x14ac:dyDescent="0.25">
      <c r="B3" s="6">
        <v>0.184062</v>
      </c>
      <c r="C3" s="6">
        <v>2.8729000000000001E-2</v>
      </c>
      <c r="D3" s="6">
        <v>0.78091699999999997</v>
      </c>
      <c r="E3" s="6">
        <v>0.20382</v>
      </c>
      <c r="F3" s="6">
        <v>0.12524199999999999</v>
      </c>
      <c r="G3" s="6">
        <v>2.3091E-2</v>
      </c>
      <c r="H3" s="6">
        <v>9.2072000000000001E-2</v>
      </c>
      <c r="I3" s="6">
        <v>3.3731999999999998E-2</v>
      </c>
    </row>
    <row r="4" spans="1:10" x14ac:dyDescent="0.25">
      <c r="B4" s="6">
        <v>0.29131099999999999</v>
      </c>
      <c r="C4" s="6">
        <v>2.1658E-2</v>
      </c>
      <c r="D4" s="6">
        <v>0.13302900000000001</v>
      </c>
      <c r="E4" s="6">
        <v>0.175145</v>
      </c>
      <c r="F4" s="6">
        <v>0.138347</v>
      </c>
      <c r="G4" s="6">
        <v>3.9480000000000001E-2</v>
      </c>
      <c r="H4" s="6">
        <v>1.0836730000000001</v>
      </c>
      <c r="I4" s="6">
        <v>2.9607000000000001E-2</v>
      </c>
    </row>
    <row r="5" spans="1:10" x14ac:dyDescent="0.25">
      <c r="B5" s="6">
        <v>0.27044499999999999</v>
      </c>
      <c r="C5" s="6">
        <v>4.9882999999999997E-2</v>
      </c>
      <c r="D5" s="6">
        <v>0.24620400000000001</v>
      </c>
      <c r="E5" s="6">
        <v>0.11999700000000001</v>
      </c>
      <c r="F5" s="6">
        <v>0.161657</v>
      </c>
      <c r="G5" s="6">
        <v>7.9945000000000002E-2</v>
      </c>
      <c r="H5" s="6">
        <v>0.378834</v>
      </c>
      <c r="I5" s="6">
        <v>1.1955E-2</v>
      </c>
    </row>
    <row r="6" spans="1:10" x14ac:dyDescent="0.25">
      <c r="B6" s="6">
        <v>0.23060800000000001</v>
      </c>
      <c r="C6" s="6">
        <v>3.4515999999999998E-2</v>
      </c>
      <c r="D6" s="6">
        <v>0.170547</v>
      </c>
      <c r="E6" s="6">
        <v>0.11698500000000001</v>
      </c>
      <c r="F6" s="6">
        <v>0.10957699999999999</v>
      </c>
      <c r="G6" s="6">
        <v>4.7334000000000001E-2</v>
      </c>
      <c r="H6" s="6">
        <v>0.77577499999999999</v>
      </c>
      <c r="I6" s="6">
        <v>2.9922000000000001E-2</v>
      </c>
    </row>
    <row r="7" spans="1:10" x14ac:dyDescent="0.25">
      <c r="A7" t="s">
        <v>118</v>
      </c>
      <c r="B7" s="6">
        <v>0.23345399999999999</v>
      </c>
      <c r="C7" s="6">
        <v>3.5282000000000001E-2</v>
      </c>
      <c r="D7" s="6">
        <v>0.145901</v>
      </c>
      <c r="E7" s="6">
        <v>8.2714999999999997E-2</v>
      </c>
      <c r="F7" s="6">
        <v>9.5451999999999995E-2</v>
      </c>
      <c r="G7" s="6">
        <v>0.132719</v>
      </c>
      <c r="H7" s="6">
        <v>0.20282600000000001</v>
      </c>
      <c r="I7" s="6">
        <v>4.2915000000000002E-2</v>
      </c>
    </row>
    <row r="8" spans="1:10" x14ac:dyDescent="0.25">
      <c r="B8" s="6">
        <v>0.26632099999999997</v>
      </c>
      <c r="C8" s="6">
        <v>0.13134899999999999</v>
      </c>
      <c r="D8" s="6">
        <v>0.120586</v>
      </c>
      <c r="E8" s="6">
        <v>0.104271</v>
      </c>
      <c r="F8" s="6">
        <v>0.180309</v>
      </c>
      <c r="G8" s="6">
        <v>0.11669499999999999</v>
      </c>
      <c r="H8" s="6">
        <v>0.44080200000000003</v>
      </c>
      <c r="I8" s="6">
        <v>9.306E-3</v>
      </c>
    </row>
    <row r="9" spans="1:10" x14ac:dyDescent="0.25">
      <c r="B9" s="6">
        <v>0.195461</v>
      </c>
      <c r="C9" s="6">
        <v>0.10717699999999999</v>
      </c>
      <c r="D9" s="6">
        <v>0.102446</v>
      </c>
      <c r="E9" s="6">
        <v>0.18279899999999999</v>
      </c>
      <c r="F9" s="6">
        <v>0.24696799999999999</v>
      </c>
      <c r="G9" s="6">
        <v>0.100477</v>
      </c>
      <c r="H9" s="6">
        <v>0.383438</v>
      </c>
      <c r="I9" s="6">
        <v>1.6041E-2</v>
      </c>
    </row>
    <row r="10" spans="1:10" x14ac:dyDescent="0.25">
      <c r="B10" s="6">
        <v>0.30230299999999999</v>
      </c>
      <c r="C10" s="6">
        <v>5.1386000000000001E-2</v>
      </c>
      <c r="D10" s="6">
        <v>0.20322799999999999</v>
      </c>
      <c r="E10" s="6">
        <v>0.14280200000000001</v>
      </c>
      <c r="F10" s="6">
        <v>0.25289200000000001</v>
      </c>
      <c r="G10" s="6">
        <v>0.13133600000000001</v>
      </c>
      <c r="H10" s="6">
        <v>0.62261</v>
      </c>
      <c r="I10" s="6">
        <v>1.9566E-2</v>
      </c>
    </row>
    <row r="11" spans="1:10" x14ac:dyDescent="0.25">
      <c r="B11" s="6">
        <v>0.36463099999999998</v>
      </c>
      <c r="C11" s="6">
        <v>8.3171999999999996E-2</v>
      </c>
      <c r="D11" s="6">
        <v>0.26455899999999999</v>
      </c>
      <c r="E11" s="6">
        <v>0.120174</v>
      </c>
      <c r="F11" s="6">
        <v>0.175149</v>
      </c>
      <c r="G11" s="6">
        <v>0.101756</v>
      </c>
      <c r="H11" s="6">
        <v>0.39538099999999998</v>
      </c>
      <c r="I11" s="6">
        <v>1.3816E-2</v>
      </c>
    </row>
    <row r="12" spans="1:10" x14ac:dyDescent="0.25">
      <c r="A12" t="s">
        <v>119</v>
      </c>
      <c r="B12" s="6">
        <v>6.0381999999999998E-2</v>
      </c>
      <c r="C12" s="6">
        <v>1.6861000000000001E-2</v>
      </c>
      <c r="D12" s="6">
        <v>0.12392</v>
      </c>
      <c r="E12" s="6">
        <v>2.6797999999999999E-2</v>
      </c>
      <c r="F12" s="6">
        <v>4.5887999999999998E-2</v>
      </c>
      <c r="G12" s="6">
        <v>6.5261E-2</v>
      </c>
      <c r="H12" s="6">
        <v>2.4081999999999999E-2</v>
      </c>
      <c r="I12" s="6">
        <v>6.8219999999999999E-3</v>
      </c>
    </row>
    <row r="13" spans="1:10" x14ac:dyDescent="0.25">
      <c r="B13" s="6">
        <v>7.9640000000000002E-2</v>
      </c>
      <c r="C13" s="6">
        <v>1.3908E-2</v>
      </c>
      <c r="D13" s="6">
        <v>8.455E-2</v>
      </c>
      <c r="E13" s="6">
        <v>3.2871999999999998E-2</v>
      </c>
      <c r="F13" s="6">
        <v>4.0053999999999999E-2</v>
      </c>
      <c r="G13" s="6">
        <v>5.9662E-2</v>
      </c>
      <c r="H13" s="6">
        <v>6.8770999999999999E-2</v>
      </c>
      <c r="I13" s="6">
        <v>1.3552E-2</v>
      </c>
    </row>
    <row r="14" spans="1:10" x14ac:dyDescent="0.25">
      <c r="B14" s="6">
        <v>7.5048000000000004E-2</v>
      </c>
      <c r="C14" s="6">
        <v>1.8484E-2</v>
      </c>
      <c r="D14" s="6">
        <v>0.144618</v>
      </c>
      <c r="E14" s="6">
        <v>3.6885000000000001E-2</v>
      </c>
      <c r="F14" s="6">
        <v>3.5614E-2</v>
      </c>
      <c r="G14" s="6">
        <v>9.5587000000000005E-2</v>
      </c>
      <c r="H14" s="6">
        <v>2.5416000000000001E-2</v>
      </c>
      <c r="I14" s="6">
        <v>2.0799999999999999E-2</v>
      </c>
    </row>
    <row r="15" spans="1:10" x14ac:dyDescent="0.25">
      <c r="B15" s="6">
        <v>0.13453399999999999</v>
      </c>
      <c r="C15" s="6">
        <v>2.8544E-2</v>
      </c>
      <c r="D15" s="6">
        <v>0.42366199999999998</v>
      </c>
      <c r="E15" s="6">
        <v>6.8430000000000005E-2</v>
      </c>
      <c r="F15" s="6">
        <v>2.1228E-2</v>
      </c>
      <c r="G15" s="6">
        <v>0.22427900000000001</v>
      </c>
      <c r="H15" s="6">
        <v>2.7848999999999999E-2</v>
      </c>
      <c r="I15" s="6">
        <v>1.0352999999999999E-2</v>
      </c>
    </row>
    <row r="16" spans="1:10" x14ac:dyDescent="0.25">
      <c r="B16" s="6">
        <v>0.336395</v>
      </c>
      <c r="C16" s="6">
        <v>3.0373000000000001E-2</v>
      </c>
      <c r="D16" s="6">
        <v>0.50988800000000001</v>
      </c>
      <c r="E16" s="6">
        <v>4.0862999999999997E-2</v>
      </c>
      <c r="F16" s="6">
        <v>1.8048999999999999E-2</v>
      </c>
      <c r="G16" s="6">
        <v>0.24951300000000001</v>
      </c>
      <c r="H16" s="6">
        <v>1.3879000000000001E-2</v>
      </c>
      <c r="I16" s="6">
        <v>5.8589999999999996E-3</v>
      </c>
    </row>
    <row r="17" spans="1:10" x14ac:dyDescent="0.25">
      <c r="A17" t="s">
        <v>133</v>
      </c>
      <c r="B17" s="6">
        <v>0.23286100000000001</v>
      </c>
      <c r="C17" s="6">
        <v>8.6059999999999998E-2</v>
      </c>
      <c r="D17" s="6">
        <v>0.13630500000000001</v>
      </c>
      <c r="E17" s="6">
        <v>0.10108200000000001</v>
      </c>
      <c r="F17" s="6">
        <v>7.1916999999999995E-2</v>
      </c>
      <c r="G17" s="6">
        <v>8.1221000000000002E-2</v>
      </c>
      <c r="H17" s="6">
        <v>0.51322000000000001</v>
      </c>
      <c r="I17" s="6">
        <v>5.1560000000000002E-2</v>
      </c>
    </row>
    <row r="18" spans="1:10" x14ac:dyDescent="0.25">
      <c r="B18" s="6">
        <v>0.143702</v>
      </c>
      <c r="C18" s="6">
        <v>5.2294E-2</v>
      </c>
      <c r="D18" s="6">
        <v>6.0407000000000002E-2</v>
      </c>
      <c r="E18" s="6">
        <v>9.9264000000000005E-2</v>
      </c>
      <c r="F18" s="6">
        <v>4.3542999999999998E-2</v>
      </c>
      <c r="G18" s="6">
        <v>6.0587000000000002E-2</v>
      </c>
      <c r="H18" s="6">
        <v>0.47742000000000001</v>
      </c>
      <c r="I18" s="6">
        <v>1.0204E-2</v>
      </c>
    </row>
    <row r="19" spans="1:10" x14ac:dyDescent="0.25">
      <c r="B19" s="6">
        <v>0.185198</v>
      </c>
      <c r="C19" s="6">
        <v>6.1572000000000002E-2</v>
      </c>
      <c r="D19" s="6">
        <v>4.6725999999999997E-2</v>
      </c>
      <c r="E19" s="6">
        <v>9.9783999999999998E-2</v>
      </c>
      <c r="F19" s="6">
        <v>5.3423999999999999E-2</v>
      </c>
      <c r="G19" s="6">
        <v>5.3638999999999999E-2</v>
      </c>
      <c r="H19" s="6">
        <v>0.40685199999999999</v>
      </c>
      <c r="I19" s="6">
        <v>4.8760000000000001E-3</v>
      </c>
    </row>
    <row r="20" spans="1:10" x14ac:dyDescent="0.25">
      <c r="B20" s="6">
        <v>0.186221</v>
      </c>
      <c r="C20" s="6">
        <v>4.3241000000000002E-2</v>
      </c>
      <c r="D20" s="6">
        <v>7.3455999999999994E-2</v>
      </c>
      <c r="E20" s="6">
        <v>0.116855</v>
      </c>
      <c r="F20" s="6">
        <v>8.8770000000000002E-2</v>
      </c>
      <c r="G20" s="6">
        <v>0.120642</v>
      </c>
      <c r="H20" s="6">
        <v>0.32412099999999999</v>
      </c>
      <c r="I20" s="6">
        <v>2.9609E-2</v>
      </c>
    </row>
    <row r="21" spans="1:10" x14ac:dyDescent="0.25">
      <c r="B21" s="6">
        <v>0.22831799999999999</v>
      </c>
      <c r="C21" s="6">
        <v>6.6679000000000002E-2</v>
      </c>
      <c r="D21" s="6">
        <v>0.13459499999999999</v>
      </c>
      <c r="E21" s="6">
        <v>0.16867199999999999</v>
      </c>
      <c r="F21" s="6">
        <v>0.14494099999999999</v>
      </c>
      <c r="G21" s="6">
        <v>0.10047399999999999</v>
      </c>
      <c r="H21" s="6">
        <v>0.72876099999999999</v>
      </c>
      <c r="I21" s="6">
        <v>3.2697999999999998E-2</v>
      </c>
    </row>
    <row r="22" spans="1:10" x14ac:dyDescent="0.25">
      <c r="A22" t="s">
        <v>35</v>
      </c>
      <c r="B22">
        <f>AVERAGE(B2:B21)</f>
        <v>0.22748609999999997</v>
      </c>
      <c r="C22">
        <f t="shared" ref="C22:I22" si="0">AVERAGE(C2:C21)</f>
        <v>4.8575749999999994E-2</v>
      </c>
      <c r="D22">
        <f t="shared" si="0"/>
        <v>0.27324380000000004</v>
      </c>
      <c r="E22">
        <f t="shared" si="0"/>
        <v>0.10940900000000002</v>
      </c>
      <c r="F22">
        <f t="shared" si="0"/>
        <v>0.10547110000000001</v>
      </c>
      <c r="G22">
        <f t="shared" si="0"/>
        <v>9.6323249999999999E-2</v>
      </c>
      <c r="H22">
        <f t="shared" si="0"/>
        <v>0.35077014999999995</v>
      </c>
      <c r="I22">
        <f t="shared" si="0"/>
        <v>2.0694368421052631E-2</v>
      </c>
      <c r="J22">
        <f>GEOMEAN(B2:I21)</f>
        <v>8.6057348647661194E-2</v>
      </c>
    </row>
    <row r="23" spans="1:10" x14ac:dyDescent="0.25">
      <c r="A23" t="s">
        <v>131</v>
      </c>
      <c r="B23">
        <f>_xlfn.STDEV.S(B2:B21)</f>
        <v>0.11288360010247166</v>
      </c>
      <c r="C23">
        <f t="shared" ref="C23:I23" si="1">_xlfn.STDEV.S(C2:C21)</f>
        <v>3.2635230946543199E-2</v>
      </c>
      <c r="D23">
        <f t="shared" si="1"/>
        <v>0.35123371975091328</v>
      </c>
      <c r="E23">
        <f t="shared" si="1"/>
        <v>5.1503406858187488E-2</v>
      </c>
      <c r="F23">
        <f t="shared" si="1"/>
        <v>7.1060717943326815E-2</v>
      </c>
      <c r="G23">
        <f t="shared" si="1"/>
        <v>5.7686932845703795E-2</v>
      </c>
      <c r="H23">
        <f t="shared" si="1"/>
        <v>0.29864716940057601</v>
      </c>
      <c r="I23">
        <f t="shared" si="1"/>
        <v>1.3357569407187683E-2</v>
      </c>
    </row>
    <row r="24" spans="1:10" x14ac:dyDescent="0.25">
      <c r="A24" t="s">
        <v>2</v>
      </c>
      <c r="B24">
        <f>B23/B22</f>
        <v>0.49622196741898372</v>
      </c>
      <c r="C24">
        <f t="shared" ref="C24:I24" si="2">C23/C22</f>
        <v>0.67184203942385246</v>
      </c>
      <c r="D24">
        <f t="shared" si="2"/>
        <v>1.2854224679605291</v>
      </c>
      <c r="E24">
        <f t="shared" si="2"/>
        <v>0.47074195777484007</v>
      </c>
      <c r="F24">
        <f t="shared" si="2"/>
        <v>0.67374586918432444</v>
      </c>
      <c r="G24">
        <f t="shared" si="2"/>
        <v>0.59888897899213112</v>
      </c>
      <c r="H24">
        <f t="shared" si="2"/>
        <v>0.85140417279114555</v>
      </c>
      <c r="I24">
        <f t="shared" si="2"/>
        <v>0.64546881235567766</v>
      </c>
    </row>
    <row r="26" spans="1:10" x14ac:dyDescent="0.25">
      <c r="A26" t="s">
        <v>132</v>
      </c>
      <c r="B26">
        <f>GEOMEAN(B16:B20)</f>
        <v>0.2078810060328441</v>
      </c>
      <c r="C26">
        <f t="shared" ref="C26:I26" si="3">GEOMEAN(C16:C20)</f>
        <v>5.1547069091460535E-2</v>
      </c>
      <c r="D26">
        <f t="shared" si="3"/>
        <v>0.10758010039481693</v>
      </c>
      <c r="E26">
        <f t="shared" si="3"/>
        <v>8.6278147355492218E-2</v>
      </c>
      <c r="F26">
        <f t="shared" si="3"/>
        <v>4.8488766392734521E-2</v>
      </c>
      <c r="G26">
        <f t="shared" si="3"/>
        <v>9.5504543261711233E-2</v>
      </c>
      <c r="H26">
        <f t="shared" si="3"/>
        <v>0.21396424045669782</v>
      </c>
      <c r="I26">
        <f t="shared" si="3"/>
        <v>1.3479657537618267E-2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B24" sqref="B24:I26"/>
    </sheetView>
  </sheetViews>
  <sheetFormatPr defaultRowHeight="15" x14ac:dyDescent="0.25"/>
  <cols>
    <col min="1" max="1" width="24.42578125" customWidth="1"/>
  </cols>
  <sheetData>
    <row r="1" spans="1:13" x14ac:dyDescent="0.25">
      <c r="A1" t="s">
        <v>29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33</v>
      </c>
      <c r="K1" s="3" t="s">
        <v>11</v>
      </c>
      <c r="L1" s="3" t="s">
        <v>12</v>
      </c>
      <c r="M1" s="3" t="s">
        <v>13</v>
      </c>
    </row>
    <row r="2" spans="1:13" x14ac:dyDescent="0.25">
      <c r="A2">
        <v>1</v>
      </c>
      <c r="B2" s="6">
        <v>0.98474169099999997</v>
      </c>
      <c r="C2" s="6">
        <v>7.0870382999999995E-2</v>
      </c>
      <c r="D2" s="6">
        <v>0.54261126800000004</v>
      </c>
      <c r="E2" s="6">
        <v>0.19257316999999999</v>
      </c>
      <c r="F2" s="6">
        <v>1.5773680000000001</v>
      </c>
      <c r="G2" s="6">
        <v>1.77238933</v>
      </c>
      <c r="H2" s="6">
        <v>8.7794381000000005E-2</v>
      </c>
      <c r="I2" s="6">
        <v>5.3135370000000001E-3</v>
      </c>
      <c r="K2" s="4">
        <v>14.559057513245834</v>
      </c>
      <c r="L2" s="4">
        <v>22.431111215496955</v>
      </c>
      <c r="M2">
        <f>(L2+K2)/2</f>
        <v>18.495084364371394</v>
      </c>
    </row>
    <row r="3" spans="1:13" x14ac:dyDescent="0.25">
      <c r="A3">
        <v>2</v>
      </c>
      <c r="B3" s="6">
        <v>0.72171467300000003</v>
      </c>
      <c r="C3" s="6">
        <v>4.6163772999999998E-2</v>
      </c>
      <c r="D3" s="6">
        <v>0.36134026499999999</v>
      </c>
      <c r="E3" s="6">
        <v>0.16674161000000001</v>
      </c>
      <c r="F3" s="6">
        <v>0.82573200000000002</v>
      </c>
      <c r="G3" s="6">
        <v>1.1097977400000001</v>
      </c>
      <c r="H3" s="6">
        <v>5.5281266000000003E-2</v>
      </c>
      <c r="I3" s="6">
        <v>1.0892145000000001E-2</v>
      </c>
      <c r="K3" s="4">
        <v>16.047047376850056</v>
      </c>
      <c r="L3" s="4">
        <v>23.237983198657929</v>
      </c>
      <c r="M3">
        <f>(L3+K3)/2</f>
        <v>19.642515287753994</v>
      </c>
    </row>
    <row r="4" spans="1:13" x14ac:dyDescent="0.25">
      <c r="A4">
        <v>3</v>
      </c>
      <c r="B4" s="6">
        <v>0.27767796900000002</v>
      </c>
      <c r="C4" s="6">
        <v>3.4459801999999998E-2</v>
      </c>
      <c r="D4" s="6">
        <v>0.26781097300000001</v>
      </c>
      <c r="E4" s="6">
        <v>6.5314609999999995E-2</v>
      </c>
      <c r="F4" s="6">
        <v>0.57654300000000003</v>
      </c>
      <c r="G4" s="6">
        <v>0.94375284999999998</v>
      </c>
      <c r="H4" s="6">
        <v>8.5821731999999998E-2</v>
      </c>
      <c r="I4" s="6">
        <v>2.9502209999999998E-3</v>
      </c>
      <c r="K4" s="4">
        <v>13.628376505225228</v>
      </c>
      <c r="L4" s="4">
        <v>21.392216518553443</v>
      </c>
      <c r="M4">
        <f>(L4+K4)/2</f>
        <v>17.510296511889337</v>
      </c>
    </row>
    <row r="5" spans="1:13" x14ac:dyDescent="0.25">
      <c r="A5">
        <v>4</v>
      </c>
      <c r="B5" s="6"/>
      <c r="C5" s="6"/>
      <c r="D5" s="6"/>
      <c r="E5" s="6"/>
      <c r="F5" s="6"/>
      <c r="G5" s="6"/>
      <c r="H5" s="6"/>
      <c r="I5" s="6"/>
    </row>
    <row r="6" spans="1:13" x14ac:dyDescent="0.25">
      <c r="A6">
        <v>5</v>
      </c>
      <c r="B6" s="6"/>
      <c r="C6" s="6"/>
      <c r="D6" s="6"/>
      <c r="E6" s="6"/>
      <c r="F6" s="6"/>
      <c r="G6" s="6"/>
      <c r="H6" s="6"/>
      <c r="I6" s="6"/>
    </row>
    <row r="7" spans="1:13" x14ac:dyDescent="0.25">
      <c r="B7" s="1"/>
      <c r="C7" s="1"/>
      <c r="D7" s="1"/>
      <c r="E7" s="1"/>
      <c r="F7" s="1"/>
      <c r="G7" s="1"/>
      <c r="H7" s="1"/>
      <c r="I7" s="1"/>
    </row>
    <row r="8" spans="1:13" x14ac:dyDescent="0.25">
      <c r="A8" t="s">
        <v>0</v>
      </c>
      <c r="B8" s="1">
        <f t="shared" ref="B8:I8" si="0">AVERAGE(B2:B6)</f>
        <v>0.66137811099999999</v>
      </c>
      <c r="C8" s="1">
        <f t="shared" si="0"/>
        <v>5.0497985999999995E-2</v>
      </c>
      <c r="D8" s="1">
        <f t="shared" si="0"/>
        <v>0.39058750200000003</v>
      </c>
      <c r="E8" s="1">
        <f t="shared" si="0"/>
        <v>0.14154312999999999</v>
      </c>
      <c r="F8" s="1">
        <f t="shared" si="0"/>
        <v>0.99321433333333342</v>
      </c>
      <c r="G8" s="1">
        <f t="shared" si="0"/>
        <v>1.2753133066666666</v>
      </c>
      <c r="H8" s="1">
        <f t="shared" si="0"/>
        <v>7.6299126333333342E-2</v>
      </c>
      <c r="I8" s="1">
        <f t="shared" si="0"/>
        <v>6.3853009999999995E-3</v>
      </c>
    </row>
    <row r="9" spans="1:13" x14ac:dyDescent="0.25">
      <c r="A9" t="s">
        <v>1</v>
      </c>
      <c r="B9" s="1">
        <f t="shared" ref="B9:I9" si="1">_xlfn.STDEV.S(B2:B6)</f>
        <v>0.35737256788624405</v>
      </c>
      <c r="C9" s="1">
        <f t="shared" si="1"/>
        <v>1.8588212768752603E-2</v>
      </c>
      <c r="D9" s="1">
        <f t="shared" si="1"/>
        <v>0.13971525037418905</v>
      </c>
      <c r="E9" s="1">
        <f t="shared" si="1"/>
        <v>6.7267435056282618E-2</v>
      </c>
      <c r="F9" s="1">
        <f t="shared" si="1"/>
        <v>0.52100903940366861</v>
      </c>
      <c r="G9" s="1">
        <f t="shared" si="1"/>
        <v>0.43841322528345189</v>
      </c>
      <c r="H9" s="1">
        <f t="shared" si="1"/>
        <v>1.8228704719834864E-2</v>
      </c>
      <c r="I9" s="1">
        <f t="shared" si="1"/>
        <v>4.0779955565468711E-3</v>
      </c>
    </row>
    <row r="10" spans="1:13" x14ac:dyDescent="0.25">
      <c r="A10" t="s">
        <v>2</v>
      </c>
      <c r="B10" s="1">
        <f>B9/B8</f>
        <v>0.540345321295709</v>
      </c>
      <c r="C10" s="1">
        <f t="shared" ref="C10:I10" si="2">C9/C8</f>
        <v>0.36809810135304416</v>
      </c>
      <c r="D10" s="1">
        <f t="shared" si="2"/>
        <v>0.35770537884284132</v>
      </c>
      <c r="E10" s="1">
        <f t="shared" si="2"/>
        <v>0.47524337674518446</v>
      </c>
      <c r="F10" s="1">
        <f t="shared" si="2"/>
        <v>0.52456858697871045</v>
      </c>
      <c r="G10" s="1">
        <f t="shared" si="2"/>
        <v>0.34376903541401027</v>
      </c>
      <c r="H10" s="1">
        <f t="shared" si="2"/>
        <v>0.23891105437037174</v>
      </c>
      <c r="I10" s="1">
        <f t="shared" si="2"/>
        <v>0.63865361343918969</v>
      </c>
    </row>
    <row r="12" spans="1:13" ht="15.75" x14ac:dyDescent="0.25">
      <c r="A12" s="5" t="s">
        <v>15</v>
      </c>
      <c r="B12">
        <f t="shared" ref="B12:I16" si="3">-LOG(B2,2)</f>
        <v>2.2182756090610871E-2</v>
      </c>
      <c r="C12">
        <f t="shared" si="3"/>
        <v>3.8186733440580456</v>
      </c>
      <c r="D12">
        <f t="shared" si="3"/>
        <v>0.88200908759392216</v>
      </c>
      <c r="E12">
        <f t="shared" si="3"/>
        <v>2.3765213792670381</v>
      </c>
      <c r="F12">
        <f t="shared" si="3"/>
        <v>-0.65751928019143169</v>
      </c>
      <c r="G12">
        <f t="shared" si="3"/>
        <v>-0.82569554676248236</v>
      </c>
      <c r="H12">
        <f t="shared" si="3"/>
        <v>3.5097275821649419</v>
      </c>
      <c r="I12">
        <f t="shared" si="3"/>
        <v>7.5561117619343614</v>
      </c>
    </row>
    <row r="13" spans="1:13" x14ac:dyDescent="0.25">
      <c r="B13">
        <f t="shared" si="3"/>
        <v>0.47049950875454455</v>
      </c>
      <c r="C13">
        <f t="shared" si="3"/>
        <v>4.4370950484182536</v>
      </c>
      <c r="D13">
        <f t="shared" si="3"/>
        <v>1.4685700682400569</v>
      </c>
      <c r="E13">
        <f t="shared" si="3"/>
        <v>2.5843139242775859</v>
      </c>
      <c r="F13">
        <f t="shared" si="3"/>
        <v>0.27625447911259055</v>
      </c>
      <c r="G13">
        <f t="shared" si="3"/>
        <v>-0.15029677019024584</v>
      </c>
      <c r="H13">
        <f t="shared" si="3"/>
        <v>4.1770655344138259</v>
      </c>
      <c r="I13">
        <f t="shared" si="3"/>
        <v>6.5205680964973709</v>
      </c>
    </row>
    <row r="14" spans="1:13" x14ac:dyDescent="0.25">
      <c r="B14">
        <f t="shared" si="3"/>
        <v>1.8485153767701641</v>
      </c>
      <c r="C14">
        <f t="shared" si="3"/>
        <v>4.8589417776616246</v>
      </c>
      <c r="D14">
        <f t="shared" si="3"/>
        <v>1.9007130215725461</v>
      </c>
      <c r="E14">
        <f t="shared" si="3"/>
        <v>3.9364504504231688</v>
      </c>
      <c r="F14">
        <f t="shared" si="3"/>
        <v>0.79449988324048704</v>
      </c>
      <c r="G14">
        <f t="shared" si="3"/>
        <v>8.3518998820923812E-2</v>
      </c>
      <c r="H14">
        <f t="shared" si="3"/>
        <v>3.5425131728343531</v>
      </c>
      <c r="I14">
        <f t="shared" si="3"/>
        <v>8.4049612543700469</v>
      </c>
    </row>
    <row r="15" spans="1:13" x14ac:dyDescent="0.25">
      <c r="B15" t="e">
        <f t="shared" si="3"/>
        <v>#NUM!</v>
      </c>
      <c r="C15" t="e">
        <f t="shared" si="3"/>
        <v>#NUM!</v>
      </c>
      <c r="D15" t="e">
        <f t="shared" si="3"/>
        <v>#NUM!</v>
      </c>
      <c r="E15" t="e">
        <f t="shared" si="3"/>
        <v>#NUM!</v>
      </c>
      <c r="F15" t="e">
        <f t="shared" si="3"/>
        <v>#NUM!</v>
      </c>
      <c r="G15" t="e">
        <f t="shared" si="3"/>
        <v>#NUM!</v>
      </c>
      <c r="H15" t="e">
        <f t="shared" si="3"/>
        <v>#NUM!</v>
      </c>
      <c r="I15" t="e">
        <f t="shared" si="3"/>
        <v>#NUM!</v>
      </c>
    </row>
    <row r="16" spans="1:13" x14ac:dyDescent="0.25">
      <c r="B16" t="e">
        <f t="shared" si="3"/>
        <v>#NUM!</v>
      </c>
      <c r="C16" t="e">
        <f t="shared" si="3"/>
        <v>#NUM!</v>
      </c>
      <c r="D16" t="e">
        <f t="shared" si="3"/>
        <v>#NUM!</v>
      </c>
      <c r="E16" t="e">
        <f t="shared" si="3"/>
        <v>#NUM!</v>
      </c>
      <c r="F16" t="e">
        <f t="shared" si="3"/>
        <v>#NUM!</v>
      </c>
      <c r="G16" t="e">
        <f t="shared" si="3"/>
        <v>#NUM!</v>
      </c>
      <c r="H16" t="e">
        <f t="shared" si="3"/>
        <v>#NUM!</v>
      </c>
      <c r="I16" t="e">
        <f t="shared" si="3"/>
        <v>#NUM!</v>
      </c>
    </row>
    <row r="18" spans="1:9" ht="15.75" x14ac:dyDescent="0.25">
      <c r="A18" s="5" t="s">
        <v>16</v>
      </c>
      <c r="B18">
        <f t="shared" ref="B18:I18" si="4">B12+$L$2-$M$2</f>
        <v>3.9582096072161725</v>
      </c>
      <c r="C18">
        <f t="shared" si="4"/>
        <v>7.7547001951836059</v>
      </c>
      <c r="D18">
        <f t="shared" si="4"/>
        <v>4.8180359387194827</v>
      </c>
      <c r="E18">
        <f t="shared" si="4"/>
        <v>6.3125482303926006</v>
      </c>
      <c r="F18">
        <f t="shared" si="4"/>
        <v>3.2785075709341278</v>
      </c>
      <c r="G18">
        <f t="shared" si="4"/>
        <v>3.1103313043630791</v>
      </c>
      <c r="H18">
        <f t="shared" si="4"/>
        <v>7.445754433290503</v>
      </c>
      <c r="I18">
        <f t="shared" si="4"/>
        <v>11.492138613059922</v>
      </c>
    </row>
    <row r="19" spans="1:9" x14ac:dyDescent="0.25">
      <c r="B19">
        <f t="shared" ref="B19:I19" si="5">B13+$L$3-$M$3</f>
        <v>4.065967419658481</v>
      </c>
      <c r="C19">
        <f t="shared" si="5"/>
        <v>8.0325629593221883</v>
      </c>
      <c r="D19">
        <f t="shared" si="5"/>
        <v>5.0640379791439898</v>
      </c>
      <c r="E19">
        <f t="shared" si="5"/>
        <v>6.1797818351815224</v>
      </c>
      <c r="F19">
        <f t="shared" si="5"/>
        <v>3.8717223900165258</v>
      </c>
      <c r="G19">
        <f t="shared" si="5"/>
        <v>3.4451711407136898</v>
      </c>
      <c r="H19">
        <f t="shared" si="5"/>
        <v>7.7725334453177624</v>
      </c>
      <c r="I19">
        <f t="shared" si="5"/>
        <v>10.116036007401306</v>
      </c>
    </row>
    <row r="20" spans="1:9" x14ac:dyDescent="0.25">
      <c r="B20">
        <f t="shared" ref="B20:I20" si="6">B14+$L$4-$M$4</f>
        <v>5.7304353834342692</v>
      </c>
      <c r="C20">
        <f t="shared" si="6"/>
        <v>8.7408617843257304</v>
      </c>
      <c r="D20">
        <f t="shared" si="6"/>
        <v>5.7826330282366527</v>
      </c>
      <c r="E20">
        <f t="shared" si="6"/>
        <v>7.8183704570872763</v>
      </c>
      <c r="F20">
        <f t="shared" si="6"/>
        <v>4.6764198899045937</v>
      </c>
      <c r="G20">
        <f t="shared" si="6"/>
        <v>3.965439005485031</v>
      </c>
      <c r="H20">
        <f t="shared" si="6"/>
        <v>7.424433179498461</v>
      </c>
      <c r="I20">
        <f t="shared" si="6"/>
        <v>12.286881261034154</v>
      </c>
    </row>
    <row r="21" spans="1:9" x14ac:dyDescent="0.25">
      <c r="B21" t="e">
        <f t="shared" ref="B21:I21" si="7">B15+$L$5-$M$5</f>
        <v>#NUM!</v>
      </c>
      <c r="C21" t="e">
        <f t="shared" si="7"/>
        <v>#NUM!</v>
      </c>
      <c r="D21" t="e">
        <f t="shared" si="7"/>
        <v>#NUM!</v>
      </c>
      <c r="E21" t="e">
        <f t="shared" si="7"/>
        <v>#NUM!</v>
      </c>
      <c r="F21" t="e">
        <f t="shared" si="7"/>
        <v>#NUM!</v>
      </c>
      <c r="G21" t="e">
        <f t="shared" si="7"/>
        <v>#NUM!</v>
      </c>
      <c r="H21" t="e">
        <f t="shared" si="7"/>
        <v>#NUM!</v>
      </c>
      <c r="I21" t="e">
        <f t="shared" si="7"/>
        <v>#NUM!</v>
      </c>
    </row>
    <row r="22" spans="1:9" x14ac:dyDescent="0.25">
      <c r="B22" t="e">
        <f t="shared" ref="B22:I22" si="8">B16+$L$6-$M$6</f>
        <v>#NUM!</v>
      </c>
      <c r="C22" t="e">
        <f t="shared" si="8"/>
        <v>#NUM!</v>
      </c>
      <c r="D22" t="e">
        <f t="shared" si="8"/>
        <v>#NUM!</v>
      </c>
      <c r="E22" t="e">
        <f t="shared" si="8"/>
        <v>#NUM!</v>
      </c>
      <c r="F22" t="e">
        <f t="shared" si="8"/>
        <v>#NUM!</v>
      </c>
      <c r="G22" t="e">
        <f t="shared" si="8"/>
        <v>#NUM!</v>
      </c>
      <c r="H22" t="e">
        <f t="shared" si="8"/>
        <v>#NUM!</v>
      </c>
      <c r="I22" t="e">
        <f t="shared" si="8"/>
        <v>#NUM!</v>
      </c>
    </row>
    <row r="24" spans="1:9" x14ac:dyDescent="0.25">
      <c r="A24" t="s">
        <v>32</v>
      </c>
      <c r="B24">
        <f>POWER(2,-B18)</f>
        <v>6.4336907113116223E-2</v>
      </c>
      <c r="C24">
        <f t="shared" ref="C24:I24" si="9">POWER(2,-C18)</f>
        <v>4.630230739506665E-3</v>
      </c>
      <c r="D24">
        <f t="shared" si="9"/>
        <v>3.5450850783412445E-2</v>
      </c>
      <c r="E24">
        <f t="shared" si="9"/>
        <v>1.2581535101034264E-2</v>
      </c>
      <c r="F24">
        <f t="shared" si="9"/>
        <v>0.10305543009573064</v>
      </c>
      <c r="G24">
        <f t="shared" si="9"/>
        <v>0.11579691276876011</v>
      </c>
      <c r="H24">
        <f t="shared" si="9"/>
        <v>5.7359396754235138E-3</v>
      </c>
      <c r="I24">
        <f t="shared" si="9"/>
        <v>3.4715351196713628E-4</v>
      </c>
    </row>
    <row r="25" spans="1:9" x14ac:dyDescent="0.25">
      <c r="A25">
        <v>2</v>
      </c>
      <c r="B25">
        <f t="shared" ref="B25:I28" si="10">POWER(2,-B19)</f>
        <v>5.970653185960674E-2</v>
      </c>
      <c r="C25">
        <f t="shared" si="10"/>
        <v>3.8190698990876099E-3</v>
      </c>
      <c r="D25">
        <f t="shared" si="10"/>
        <v>2.9893217986966574E-2</v>
      </c>
      <c r="E25">
        <f t="shared" si="10"/>
        <v>1.3794320140955654E-2</v>
      </c>
      <c r="F25">
        <f t="shared" si="10"/>
        <v>6.831175228925522E-2</v>
      </c>
      <c r="G25">
        <f t="shared" si="10"/>
        <v>9.1812147653300646E-2</v>
      </c>
      <c r="H25">
        <f t="shared" si="10"/>
        <v>4.5733484341510585E-3</v>
      </c>
      <c r="I25">
        <f t="shared" si="10"/>
        <v>9.010932253305557E-4</v>
      </c>
    </row>
    <row r="26" spans="1:9" x14ac:dyDescent="0.25">
      <c r="A26">
        <v>3</v>
      </c>
      <c r="B26">
        <f t="shared" si="10"/>
        <v>1.8835062314376854E-2</v>
      </c>
      <c r="C26">
        <f t="shared" si="10"/>
        <v>2.3374289301687019E-3</v>
      </c>
      <c r="D26">
        <f t="shared" si="10"/>
        <v>1.816577808853425E-2</v>
      </c>
      <c r="E26">
        <f t="shared" si="10"/>
        <v>4.430328966390628E-3</v>
      </c>
      <c r="F26">
        <f t="shared" si="10"/>
        <v>3.9107255685515922E-2</v>
      </c>
      <c r="G26">
        <f t="shared" si="10"/>
        <v>6.4015318907495775E-2</v>
      </c>
      <c r="H26">
        <f t="shared" si="10"/>
        <v>5.82133928726534E-3</v>
      </c>
      <c r="I26">
        <f t="shared" si="10"/>
        <v>2.0011525068516743E-4</v>
      </c>
    </row>
    <row r="27" spans="1:9" x14ac:dyDescent="0.25">
      <c r="A27">
        <v>4</v>
      </c>
      <c r="B27" t="e">
        <f t="shared" si="10"/>
        <v>#NUM!</v>
      </c>
      <c r="C27" t="e">
        <f t="shared" si="10"/>
        <v>#NUM!</v>
      </c>
      <c r="D27" t="e">
        <f t="shared" si="10"/>
        <v>#NUM!</v>
      </c>
      <c r="E27" t="e">
        <f t="shared" si="10"/>
        <v>#NUM!</v>
      </c>
      <c r="F27" t="e">
        <f t="shared" si="10"/>
        <v>#NUM!</v>
      </c>
      <c r="G27" t="e">
        <f t="shared" si="10"/>
        <v>#NUM!</v>
      </c>
      <c r="H27" t="e">
        <f t="shared" si="10"/>
        <v>#NUM!</v>
      </c>
      <c r="I27" t="e">
        <f t="shared" si="10"/>
        <v>#NUM!</v>
      </c>
    </row>
    <row r="28" spans="1:9" x14ac:dyDescent="0.25">
      <c r="A28">
        <v>5</v>
      </c>
      <c r="B28" t="e">
        <f t="shared" si="10"/>
        <v>#NUM!</v>
      </c>
      <c r="C28" t="e">
        <f t="shared" si="10"/>
        <v>#NUM!</v>
      </c>
      <c r="D28" t="e">
        <f t="shared" si="10"/>
        <v>#NUM!</v>
      </c>
      <c r="E28" t="e">
        <f t="shared" si="10"/>
        <v>#NUM!</v>
      </c>
      <c r="F28" t="e">
        <f t="shared" si="10"/>
        <v>#NUM!</v>
      </c>
      <c r="G28" t="e">
        <f t="shared" si="10"/>
        <v>#NUM!</v>
      </c>
      <c r="H28" t="e">
        <f t="shared" si="10"/>
        <v>#NUM!</v>
      </c>
      <c r="I28" t="e">
        <f t="shared" si="10"/>
        <v>#NUM!</v>
      </c>
    </row>
    <row r="30" spans="1:9" x14ac:dyDescent="0.25">
      <c r="A30" t="s">
        <v>0</v>
      </c>
      <c r="B30">
        <f>AVERAGE(B24:B26)</f>
        <v>4.7626167095699938E-2</v>
      </c>
      <c r="C30">
        <f t="shared" ref="C30:I30" si="11">AVERAGE(C24:C26)</f>
        <v>3.5955765229209922E-3</v>
      </c>
      <c r="D30">
        <f t="shared" si="11"/>
        <v>2.7836615619637756E-2</v>
      </c>
      <c r="E30">
        <f t="shared" si="11"/>
        <v>1.0268728069460182E-2</v>
      </c>
      <c r="F30">
        <f t="shared" si="11"/>
        <v>7.0158146023500595E-2</v>
      </c>
      <c r="G30">
        <f t="shared" si="11"/>
        <v>9.054145977651884E-2</v>
      </c>
      <c r="H30">
        <f t="shared" si="11"/>
        <v>5.3768757989466369E-3</v>
      </c>
      <c r="I30">
        <f t="shared" si="11"/>
        <v>4.8278732932761979E-4</v>
      </c>
    </row>
    <row r="31" spans="1:9" x14ac:dyDescent="0.25">
      <c r="A31" t="s">
        <v>1</v>
      </c>
      <c r="B31">
        <f>_xlfn.STDEV.S(B24:B26)</f>
        <v>2.5041083835248074E-2</v>
      </c>
      <c r="C31">
        <f t="shared" ref="C31:I31" si="12">_xlfn.STDEV.S(C24:C26)</f>
        <v>1.1626250475190289E-3</v>
      </c>
      <c r="D31">
        <f t="shared" si="12"/>
        <v>8.8241512050611752E-3</v>
      </c>
      <c r="E31">
        <f t="shared" si="12"/>
        <v>5.0924345801695694E-3</v>
      </c>
      <c r="F31">
        <f t="shared" si="12"/>
        <v>3.2014045823141511E-2</v>
      </c>
      <c r="G31">
        <f t="shared" si="12"/>
        <v>2.5914172791416328E-2</v>
      </c>
      <c r="H31">
        <f t="shared" si="12"/>
        <v>6.9718393764284269E-4</v>
      </c>
      <c r="I31">
        <f t="shared" si="12"/>
        <v>3.696483863664501E-4</v>
      </c>
    </row>
    <row r="32" spans="1:9" x14ac:dyDescent="0.25">
      <c r="A32" t="s">
        <v>2</v>
      </c>
      <c r="B32">
        <f>B31/B30</f>
        <v>0.52578415107246745</v>
      </c>
      <c r="C32">
        <f t="shared" ref="C32:I32" si="13">C31/C30</f>
        <v>0.32334871476314175</v>
      </c>
      <c r="D32">
        <f t="shared" si="13"/>
        <v>0.31699799018800423</v>
      </c>
      <c r="E32">
        <f t="shared" si="13"/>
        <v>0.49591678207107048</v>
      </c>
      <c r="F32">
        <f t="shared" si="13"/>
        <v>0.45631259714898814</v>
      </c>
      <c r="G32">
        <f t="shared" si="13"/>
        <v>0.28621333094672446</v>
      </c>
      <c r="H32">
        <f t="shared" si="13"/>
        <v>0.12966338887340959</v>
      </c>
      <c r="I32">
        <f t="shared" si="13"/>
        <v>0.76565469703039046</v>
      </c>
    </row>
    <row r="33" spans="1:10" x14ac:dyDescent="0.25">
      <c r="A33" t="s">
        <v>14</v>
      </c>
      <c r="B33">
        <f>GEOMEAN(B24:B26)</f>
        <v>4.1669315072267468E-2</v>
      </c>
      <c r="C33">
        <f t="shared" ref="C33:I33" si="14">GEOMEAN(C24:C26)</f>
        <v>3.4575320828709793E-3</v>
      </c>
      <c r="D33">
        <f t="shared" si="14"/>
        <v>2.6801006987903941E-2</v>
      </c>
      <c r="E33">
        <f t="shared" si="14"/>
        <v>9.1612901193162764E-3</v>
      </c>
      <c r="F33">
        <f t="shared" si="14"/>
        <v>6.5054081418827694E-2</v>
      </c>
      <c r="G33">
        <f t="shared" si="14"/>
        <v>8.796171337761037E-2</v>
      </c>
      <c r="H33">
        <f t="shared" si="14"/>
        <v>5.3450765086698404E-3</v>
      </c>
      <c r="I33">
        <f t="shared" si="14"/>
        <v>3.97060932616379E-4</v>
      </c>
      <c r="J33">
        <f>GEOMEAN(B24:I26)</f>
        <v>1.1998686473306401E-2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B24" sqref="B24:B28"/>
    </sheetView>
  </sheetViews>
  <sheetFormatPr defaultRowHeight="15" x14ac:dyDescent="0.25"/>
  <cols>
    <col min="1" max="1" width="24.42578125" customWidth="1"/>
  </cols>
  <sheetData>
    <row r="1" spans="1:13" x14ac:dyDescent="0.25">
      <c r="A1" t="s">
        <v>29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33</v>
      </c>
      <c r="K1" s="3" t="s">
        <v>11</v>
      </c>
      <c r="L1" s="3" t="s">
        <v>12</v>
      </c>
      <c r="M1" s="3" t="s">
        <v>13</v>
      </c>
    </row>
    <row r="2" spans="1:13" x14ac:dyDescent="0.25">
      <c r="A2">
        <v>1</v>
      </c>
      <c r="B2" s="6">
        <v>0.29678642399999999</v>
      </c>
      <c r="C2" s="6">
        <v>8.2874078000000004E-2</v>
      </c>
      <c r="D2" s="6">
        <v>0.609086515</v>
      </c>
      <c r="E2" s="6">
        <v>0.13171674</v>
      </c>
      <c r="F2" s="6">
        <v>0.225547</v>
      </c>
      <c r="G2" s="6">
        <v>0.32076789999999999</v>
      </c>
      <c r="H2" s="6">
        <v>0.118365443</v>
      </c>
      <c r="I2" s="6">
        <v>3.3529336999999999E-2</v>
      </c>
      <c r="K2">
        <v>22.263554583173022</v>
      </c>
      <c r="L2">
        <v>22.69232621132657</v>
      </c>
      <c r="M2">
        <f>(L2+K2)/2</f>
        <v>22.477940397249796</v>
      </c>
    </row>
    <row r="3" spans="1:13" x14ac:dyDescent="0.25">
      <c r="A3">
        <v>2</v>
      </c>
      <c r="B3" s="6">
        <v>0.381854254</v>
      </c>
      <c r="C3" s="6">
        <v>6.6684335999999997E-2</v>
      </c>
      <c r="D3" s="6">
        <v>0.40539582899999999</v>
      </c>
      <c r="E3" s="6">
        <v>0.15761296</v>
      </c>
      <c r="F3" s="6">
        <v>0.192049</v>
      </c>
      <c r="G3" s="6">
        <v>0.28606216000000001</v>
      </c>
      <c r="H3" s="6">
        <v>0.32973920000000001</v>
      </c>
      <c r="I3" s="6">
        <v>6.4978891999999996E-2</v>
      </c>
      <c r="K3">
        <v>18.489755052920074</v>
      </c>
      <c r="L3">
        <v>23.756082978745894</v>
      </c>
      <c r="M3">
        <f>(L3+K3)/2</f>
        <v>21.122919015832984</v>
      </c>
    </row>
    <row r="4" spans="1:13" x14ac:dyDescent="0.25">
      <c r="A4">
        <v>3</v>
      </c>
      <c r="B4" s="6">
        <v>0.31799339900000001</v>
      </c>
      <c r="C4" s="6">
        <v>7.8322594999999995E-2</v>
      </c>
      <c r="D4" s="6">
        <v>0.61277775400000001</v>
      </c>
      <c r="E4" s="6">
        <v>0.15628850999999999</v>
      </c>
      <c r="F4" s="6">
        <v>0.15090600000000001</v>
      </c>
      <c r="G4" s="6">
        <v>0.40502374000000002</v>
      </c>
      <c r="H4" s="6">
        <v>0.10769271800000001</v>
      </c>
      <c r="I4" s="6">
        <v>8.8135280999999996E-2</v>
      </c>
      <c r="K4">
        <v>16.921660959387097</v>
      </c>
      <c r="L4">
        <v>23.132263879569976</v>
      </c>
      <c r="M4">
        <f>(L4+K4)/2</f>
        <v>20.026962419478537</v>
      </c>
    </row>
    <row r="5" spans="1:13" x14ac:dyDescent="0.25">
      <c r="A5">
        <v>4</v>
      </c>
      <c r="B5" s="6">
        <v>0.64962640199999999</v>
      </c>
      <c r="C5" s="6">
        <v>0.137831602</v>
      </c>
      <c r="D5" s="6">
        <v>2.0457492720000001</v>
      </c>
      <c r="E5" s="6">
        <v>0.33042814999999998</v>
      </c>
      <c r="F5" s="6">
        <v>0.102504</v>
      </c>
      <c r="G5" s="6">
        <v>1.0829811600000001</v>
      </c>
      <c r="H5" s="6">
        <v>0.134477021</v>
      </c>
      <c r="I5" s="6">
        <v>4.9991102000000003E-2</v>
      </c>
      <c r="K5">
        <v>19.538621834543097</v>
      </c>
      <c r="L5">
        <v>25.753927343514935</v>
      </c>
      <c r="M5">
        <f>(L5+K5)/2</f>
        <v>22.646274589029016</v>
      </c>
    </row>
    <row r="6" spans="1:13" x14ac:dyDescent="0.25">
      <c r="A6">
        <v>5</v>
      </c>
      <c r="B6" s="6">
        <v>1.848495346</v>
      </c>
      <c r="C6" s="6">
        <v>0.166902093</v>
      </c>
      <c r="D6" s="6">
        <v>2.8018362460000001</v>
      </c>
      <c r="E6" s="6">
        <v>0.22454315999999999</v>
      </c>
      <c r="F6" s="6">
        <v>9.9180000000000004E-2</v>
      </c>
      <c r="G6" s="6">
        <v>1.3710760200000001</v>
      </c>
      <c r="H6" s="6">
        <v>7.6264435000000005E-2</v>
      </c>
      <c r="I6" s="6">
        <v>3.2195396000000001E-2</v>
      </c>
      <c r="K6">
        <v>19.548808737221606</v>
      </c>
      <c r="L6">
        <v>25.140111202930211</v>
      </c>
      <c r="M6">
        <f>(L6+K6)/2</f>
        <v>22.34445997007591</v>
      </c>
    </row>
    <row r="7" spans="1:13" x14ac:dyDescent="0.25">
      <c r="B7" s="1"/>
      <c r="C7" s="1"/>
      <c r="D7" s="1"/>
      <c r="E7" s="1"/>
      <c r="F7" s="1"/>
      <c r="G7" s="1"/>
      <c r="H7" s="1"/>
      <c r="I7" s="1"/>
    </row>
    <row r="8" spans="1:13" x14ac:dyDescent="0.25">
      <c r="A8" t="s">
        <v>0</v>
      </c>
      <c r="B8" s="1">
        <f>AVERAGE(B2:B6)</f>
        <v>0.69895116499999999</v>
      </c>
      <c r="C8" s="1">
        <f t="shared" ref="C8:I8" si="0">AVERAGE(C2:C6)</f>
        <v>0.10652294079999999</v>
      </c>
      <c r="D8" s="1">
        <f t="shared" si="0"/>
        <v>1.2949691232</v>
      </c>
      <c r="E8" s="1">
        <f t="shared" si="0"/>
        <v>0.20011790400000001</v>
      </c>
      <c r="F8" s="1">
        <f t="shared" si="0"/>
        <v>0.15403720000000001</v>
      </c>
      <c r="G8" s="1">
        <f t="shared" si="0"/>
        <v>0.69318219600000008</v>
      </c>
      <c r="H8" s="1">
        <f t="shared" si="0"/>
        <v>0.15330776340000002</v>
      </c>
      <c r="I8" s="1">
        <f t="shared" si="0"/>
        <v>5.3766001600000002E-2</v>
      </c>
    </row>
    <row r="9" spans="1:13" x14ac:dyDescent="0.25">
      <c r="A9" t="s">
        <v>1</v>
      </c>
      <c r="B9" s="1">
        <f>_xlfn.STDEV.S(B2:B6)</f>
        <v>0.65789446449658939</v>
      </c>
      <c r="C9" s="1">
        <f t="shared" ref="C9:I9" si="1">_xlfn.STDEV.S(C2:C6)</f>
        <v>4.3495738107056349E-2</v>
      </c>
      <c r="D9" s="1">
        <f t="shared" si="1"/>
        <v>1.0678810818396105</v>
      </c>
      <c r="E9" s="1">
        <f t="shared" si="1"/>
        <v>8.0597392362673922E-2</v>
      </c>
      <c r="F9" s="1">
        <f t="shared" si="1"/>
        <v>5.5302205974987959E-2</v>
      </c>
      <c r="G9" s="1">
        <f t="shared" si="1"/>
        <v>0.49973935613851173</v>
      </c>
      <c r="H9" s="1">
        <f t="shared" si="1"/>
        <v>0.10089601237512502</v>
      </c>
      <c r="I9" s="1">
        <f t="shared" si="1"/>
        <v>2.3430961166112027E-2</v>
      </c>
    </row>
    <row r="10" spans="1:13" x14ac:dyDescent="0.25">
      <c r="A10" t="s">
        <v>2</v>
      </c>
      <c r="B10" s="1">
        <f>B9/B8</f>
        <v>0.94125955780700277</v>
      </c>
      <c r="C10" s="1">
        <f t="shared" ref="C10:I10" si="2">C9/C8</f>
        <v>0.40832273105115358</v>
      </c>
      <c r="D10" s="1">
        <f t="shared" si="2"/>
        <v>0.82463825793835765</v>
      </c>
      <c r="E10" s="1">
        <f t="shared" si="2"/>
        <v>0.40274953290872922</v>
      </c>
      <c r="F10" s="1">
        <f t="shared" si="2"/>
        <v>0.35901850965213566</v>
      </c>
      <c r="G10" s="1">
        <f t="shared" si="2"/>
        <v>0.72093507164819282</v>
      </c>
      <c r="H10" s="1">
        <f t="shared" si="2"/>
        <v>0.65812722159330006</v>
      </c>
      <c r="I10" s="1">
        <f t="shared" si="2"/>
        <v>0.43579512087266736</v>
      </c>
    </row>
    <row r="12" spans="1:13" ht="15.75" x14ac:dyDescent="0.25">
      <c r="A12" s="5" t="s">
        <v>15</v>
      </c>
      <c r="B12">
        <f t="shared" ref="B12:I16" si="3">-LOG(B2,2)</f>
        <v>1.7525029950978961</v>
      </c>
      <c r="C12">
        <f t="shared" si="3"/>
        <v>3.5929352748931125</v>
      </c>
      <c r="D12">
        <f t="shared" si="3"/>
        <v>0.71528093096484757</v>
      </c>
      <c r="E12">
        <f t="shared" si="3"/>
        <v>2.924489384218893</v>
      </c>
      <c r="F12">
        <f t="shared" si="3"/>
        <v>2.1484999979850796</v>
      </c>
      <c r="G12">
        <f t="shared" si="3"/>
        <v>1.6403983197651533</v>
      </c>
      <c r="H12">
        <f t="shared" si="3"/>
        <v>3.078680149811365</v>
      </c>
      <c r="I12">
        <f t="shared" si="3"/>
        <v>4.8984322338207456</v>
      </c>
    </row>
    <row r="13" spans="1:13" x14ac:dyDescent="0.25">
      <c r="B13">
        <f t="shared" si="3"/>
        <v>1.3889059989133781</v>
      </c>
      <c r="C13">
        <f t="shared" si="3"/>
        <v>3.9065082743778534</v>
      </c>
      <c r="D13">
        <f t="shared" si="3"/>
        <v>1.3025968494766589</v>
      </c>
      <c r="E13">
        <f t="shared" si="3"/>
        <v>2.6655419271045031</v>
      </c>
      <c r="F13">
        <f t="shared" si="3"/>
        <v>2.3804536431183423</v>
      </c>
      <c r="G13">
        <f t="shared" si="3"/>
        <v>1.8055994227797312</v>
      </c>
      <c r="H13">
        <f t="shared" si="3"/>
        <v>1.6006026874548305</v>
      </c>
      <c r="I13">
        <f t="shared" si="3"/>
        <v>3.9438850462879049</v>
      </c>
    </row>
    <row r="14" spans="1:13" x14ac:dyDescent="0.25">
      <c r="B14">
        <f t="shared" si="3"/>
        <v>1.652931276952597</v>
      </c>
      <c r="C14">
        <f t="shared" si="3"/>
        <v>3.6744276243784397</v>
      </c>
      <c r="D14">
        <f t="shared" si="3"/>
        <v>0.70656417160693186</v>
      </c>
      <c r="E14">
        <f t="shared" si="3"/>
        <v>2.6777163765327785</v>
      </c>
      <c r="F14">
        <f t="shared" si="3"/>
        <v>2.7282779265432495</v>
      </c>
      <c r="G14">
        <f t="shared" si="3"/>
        <v>1.3039216225036772</v>
      </c>
      <c r="H14">
        <f t="shared" si="3"/>
        <v>3.2150073943132154</v>
      </c>
      <c r="I14">
        <f t="shared" si="3"/>
        <v>3.5041365368643467</v>
      </c>
    </row>
    <row r="15" spans="1:13" x14ac:dyDescent="0.25">
      <c r="B15">
        <f t="shared" si="3"/>
        <v>0.62231782741902242</v>
      </c>
      <c r="C15">
        <f t="shared" si="3"/>
        <v>2.8590213881106505</v>
      </c>
      <c r="D15">
        <f t="shared" si="3"/>
        <v>-1.0326293385300445</v>
      </c>
      <c r="E15">
        <f t="shared" si="3"/>
        <v>1.5975914960978046</v>
      </c>
      <c r="F15">
        <f t="shared" si="3"/>
        <v>3.2862478859608761</v>
      </c>
      <c r="G15">
        <f t="shared" si="3"/>
        <v>-0.11500814542916765</v>
      </c>
      <c r="H15">
        <f t="shared" si="3"/>
        <v>2.8945684241248695</v>
      </c>
      <c r="I15">
        <f t="shared" si="3"/>
        <v>4.3221848597444534</v>
      </c>
    </row>
    <row r="16" spans="1:13" x14ac:dyDescent="0.25">
      <c r="B16">
        <f t="shared" si="3"/>
        <v>-0.88635141122265526</v>
      </c>
      <c r="C16">
        <f t="shared" si="3"/>
        <v>2.5829260482648171</v>
      </c>
      <c r="D16">
        <f t="shared" si="3"/>
        <v>-1.4863726395705334</v>
      </c>
      <c r="E16">
        <f t="shared" si="3"/>
        <v>2.1549353192600904</v>
      </c>
      <c r="F16">
        <f t="shared" si="3"/>
        <v>3.3338069644233417</v>
      </c>
      <c r="G16">
        <f t="shared" si="3"/>
        <v>-0.4553085642874497</v>
      </c>
      <c r="H16">
        <f t="shared" si="3"/>
        <v>3.7128457593340736</v>
      </c>
      <c r="I16">
        <f t="shared" si="3"/>
        <v>4.9570017946915605</v>
      </c>
    </row>
    <row r="18" spans="1:9" ht="15.75" x14ac:dyDescent="0.25">
      <c r="A18" s="5" t="s">
        <v>16</v>
      </c>
      <c r="B18">
        <f t="shared" ref="B18:I18" si="4">B12+$L$2-$M$2</f>
        <v>1.9668888091746695</v>
      </c>
      <c r="C18">
        <f t="shared" si="4"/>
        <v>3.8073210889698856</v>
      </c>
      <c r="D18">
        <f t="shared" si="4"/>
        <v>0.92966674504162228</v>
      </c>
      <c r="E18">
        <f t="shared" si="4"/>
        <v>3.1388751982956684</v>
      </c>
      <c r="F18">
        <f t="shared" si="4"/>
        <v>2.3628858120618546</v>
      </c>
      <c r="G18">
        <f t="shared" si="4"/>
        <v>1.8547841338419282</v>
      </c>
      <c r="H18">
        <f t="shared" si="4"/>
        <v>3.2930659638881394</v>
      </c>
      <c r="I18">
        <f t="shared" si="4"/>
        <v>5.1128180478975196</v>
      </c>
    </row>
    <row r="19" spans="1:9" x14ac:dyDescent="0.25">
      <c r="B19">
        <f t="shared" ref="B19:I19" si="5">B13+$L$3-$M$3</f>
        <v>4.0220699618262898</v>
      </c>
      <c r="C19">
        <f t="shared" si="5"/>
        <v>6.5396722372907625</v>
      </c>
      <c r="D19">
        <f t="shared" si="5"/>
        <v>3.9357608123895673</v>
      </c>
      <c r="E19">
        <f t="shared" si="5"/>
        <v>5.2987058900174127</v>
      </c>
      <c r="F19">
        <f t="shared" si="5"/>
        <v>5.0136176060312536</v>
      </c>
      <c r="G19">
        <f t="shared" si="5"/>
        <v>4.4387633856926421</v>
      </c>
      <c r="H19">
        <f t="shared" si="5"/>
        <v>4.2337666503677411</v>
      </c>
      <c r="I19">
        <f t="shared" si="5"/>
        <v>6.5770490092008131</v>
      </c>
    </row>
    <row r="20" spans="1:9" x14ac:dyDescent="0.25">
      <c r="B20">
        <f t="shared" ref="B20:I20" si="6">B14+$L$4-$M$4</f>
        <v>4.758232737044036</v>
      </c>
      <c r="C20">
        <f t="shared" si="6"/>
        <v>6.7797290844698779</v>
      </c>
      <c r="D20">
        <f t="shared" si="6"/>
        <v>3.811865631698371</v>
      </c>
      <c r="E20">
        <f t="shared" si="6"/>
        <v>5.783017836624218</v>
      </c>
      <c r="F20">
        <f t="shared" si="6"/>
        <v>5.833579386634689</v>
      </c>
      <c r="G20">
        <f t="shared" si="6"/>
        <v>4.4092230825951155</v>
      </c>
      <c r="H20">
        <f t="shared" si="6"/>
        <v>6.3203088544046544</v>
      </c>
      <c r="I20">
        <f t="shared" si="6"/>
        <v>6.609437996955787</v>
      </c>
    </row>
    <row r="21" spans="1:9" x14ac:dyDescent="0.25">
      <c r="B21">
        <f t="shared" ref="B21:I21" si="7">B15+$L$5-$M$5</f>
        <v>3.72997058190494</v>
      </c>
      <c r="C21">
        <f t="shared" si="7"/>
        <v>5.9666741425965704</v>
      </c>
      <c r="D21">
        <f t="shared" si="7"/>
        <v>2.0750234159558758</v>
      </c>
      <c r="E21">
        <f t="shared" si="7"/>
        <v>4.7052442505837249</v>
      </c>
      <c r="F21">
        <f t="shared" si="7"/>
        <v>6.3939006404467946</v>
      </c>
      <c r="G21">
        <f t="shared" si="7"/>
        <v>2.9926446090567502</v>
      </c>
      <c r="H21">
        <f t="shared" si="7"/>
        <v>6.0022211786107889</v>
      </c>
      <c r="I21">
        <f t="shared" si="7"/>
        <v>7.4298376142303724</v>
      </c>
    </row>
    <row r="22" spans="1:9" x14ac:dyDescent="0.25">
      <c r="B22">
        <f t="shared" ref="B22:I22" si="8">B16+$L$6-$M$6</f>
        <v>1.9092998216316452</v>
      </c>
      <c r="C22">
        <f t="shared" si="8"/>
        <v>5.3785772811191173</v>
      </c>
      <c r="D22">
        <f t="shared" si="8"/>
        <v>1.3092785932837678</v>
      </c>
      <c r="E22">
        <f t="shared" si="8"/>
        <v>4.950586552114391</v>
      </c>
      <c r="F22">
        <f t="shared" si="8"/>
        <v>6.1294581972776427</v>
      </c>
      <c r="G22">
        <f t="shared" si="8"/>
        <v>2.3403426685668514</v>
      </c>
      <c r="H22">
        <f t="shared" si="8"/>
        <v>6.5084969921883733</v>
      </c>
      <c r="I22">
        <f t="shared" si="8"/>
        <v>7.7526530275458612</v>
      </c>
    </row>
    <row r="24" spans="1:9" x14ac:dyDescent="0.25">
      <c r="A24" t="s">
        <v>32</v>
      </c>
      <c r="B24">
        <f>POWER(2,-B18)</f>
        <v>0.25580408190557585</v>
      </c>
      <c r="C24">
        <f t="shared" ref="C24:I24" si="9">POWER(2,-C18)</f>
        <v>7.143024654173899E-2</v>
      </c>
      <c r="D24">
        <f t="shared" si="9"/>
        <v>0.52497959532893457</v>
      </c>
      <c r="E24">
        <f t="shared" si="9"/>
        <v>0.11352837267009017</v>
      </c>
      <c r="F24">
        <f t="shared" si="9"/>
        <v>0.19440189508653821</v>
      </c>
      <c r="G24">
        <f t="shared" si="9"/>
        <v>0.2764740282199683</v>
      </c>
      <c r="H24">
        <f t="shared" si="9"/>
        <v>0.10202071600135512</v>
      </c>
      <c r="I24">
        <f t="shared" si="9"/>
        <v>2.8899371988078723E-2</v>
      </c>
    </row>
    <row r="25" spans="1:9" x14ac:dyDescent="0.25">
      <c r="A25">
        <v>2</v>
      </c>
      <c r="B25">
        <f t="shared" ref="B25:I28" si="10">POWER(2,-B19)</f>
        <v>6.1551167755953824E-2</v>
      </c>
      <c r="C25">
        <f t="shared" si="10"/>
        <v>1.0748862187169451E-2</v>
      </c>
      <c r="D25">
        <f t="shared" si="10"/>
        <v>6.5345839196394098E-2</v>
      </c>
      <c r="E25">
        <f t="shared" si="10"/>
        <v>2.5405666271489158E-2</v>
      </c>
      <c r="F25">
        <f t="shared" si="10"/>
        <v>3.0956418823510551E-2</v>
      </c>
      <c r="G25">
        <f t="shared" si="10"/>
        <v>4.6110419916365573E-2</v>
      </c>
      <c r="H25">
        <f t="shared" si="10"/>
        <v>5.3150731207813183E-2</v>
      </c>
      <c r="I25">
        <f t="shared" si="10"/>
        <v>1.0473961309039171E-2</v>
      </c>
    </row>
    <row r="26" spans="1:9" x14ac:dyDescent="0.25">
      <c r="A26">
        <v>3</v>
      </c>
      <c r="B26">
        <f t="shared" si="10"/>
        <v>3.6951257262055823E-2</v>
      </c>
      <c r="C26">
        <f t="shared" si="10"/>
        <v>9.1011900447556353E-3</v>
      </c>
      <c r="D26">
        <f t="shared" si="10"/>
        <v>7.1205592643508786E-2</v>
      </c>
      <c r="E26">
        <f t="shared" si="10"/>
        <v>1.8160933397593525E-2</v>
      </c>
      <c r="F26">
        <f t="shared" si="10"/>
        <v>1.7535478553716132E-2</v>
      </c>
      <c r="G26">
        <f t="shared" si="10"/>
        <v>4.7064299010747768E-2</v>
      </c>
      <c r="H26">
        <f t="shared" si="10"/>
        <v>1.2514037525879681E-2</v>
      </c>
      <c r="I26">
        <f t="shared" si="10"/>
        <v>1.024143725101217E-2</v>
      </c>
    </row>
    <row r="27" spans="1:9" x14ac:dyDescent="0.25">
      <c r="A27">
        <v>4</v>
      </c>
      <c r="B27">
        <f t="shared" si="10"/>
        <v>7.536452597830276E-2</v>
      </c>
      <c r="C27">
        <f t="shared" si="10"/>
        <v>1.599013420264293E-2</v>
      </c>
      <c r="D27">
        <f t="shared" si="10"/>
        <v>0.23733167814619954</v>
      </c>
      <c r="E27">
        <f t="shared" si="10"/>
        <v>3.8333665038813296E-2</v>
      </c>
      <c r="F27">
        <f t="shared" si="10"/>
        <v>1.1891704750756016E-2</v>
      </c>
      <c r="G27">
        <f t="shared" si="10"/>
        <v>0.12563892341129393</v>
      </c>
      <c r="H27">
        <f t="shared" si="10"/>
        <v>1.5600962201408886E-2</v>
      </c>
      <c r="I27">
        <f t="shared" si="10"/>
        <v>5.7995729449477956E-3</v>
      </c>
    </row>
    <row r="28" spans="1:9" x14ac:dyDescent="0.25">
      <c r="A28">
        <v>5</v>
      </c>
      <c r="B28">
        <f t="shared" si="10"/>
        <v>0.26622171876331413</v>
      </c>
      <c r="C28">
        <f t="shared" si="10"/>
        <v>2.4037367559406619E-2</v>
      </c>
      <c r="D28">
        <f t="shared" si="10"/>
        <v>0.40352260703147674</v>
      </c>
      <c r="E28">
        <f t="shared" si="10"/>
        <v>3.2338878278001255E-2</v>
      </c>
      <c r="F28">
        <f t="shared" si="10"/>
        <v>1.4283979737401774E-2</v>
      </c>
      <c r="G28">
        <f t="shared" si="10"/>
        <v>0.19746342093282387</v>
      </c>
      <c r="H28">
        <f t="shared" si="10"/>
        <v>1.0983662474535151E-2</v>
      </c>
      <c r="I28">
        <f t="shared" si="10"/>
        <v>4.6368056473243217E-3</v>
      </c>
    </row>
    <row r="30" spans="1:9" x14ac:dyDescent="0.25">
      <c r="A30" t="s">
        <v>0</v>
      </c>
      <c r="B30">
        <f t="shared" ref="B30:I30" si="11">AVERAGE(B24:B28)</f>
        <v>0.13917855033304047</v>
      </c>
      <c r="C30">
        <f t="shared" si="11"/>
        <v>2.6261560107142722E-2</v>
      </c>
      <c r="D30">
        <f t="shared" si="11"/>
        <v>0.2604770624693028</v>
      </c>
      <c r="E30">
        <f t="shared" si="11"/>
        <v>4.5553503131197479E-2</v>
      </c>
      <c r="F30">
        <f t="shared" si="11"/>
        <v>5.3813895390384538E-2</v>
      </c>
      <c r="G30">
        <f t="shared" si="11"/>
        <v>0.13855021829823988</v>
      </c>
      <c r="H30">
        <f t="shared" si="11"/>
        <v>3.88540218821984E-2</v>
      </c>
      <c r="I30">
        <f t="shared" si="11"/>
        <v>1.2010229828080437E-2</v>
      </c>
    </row>
    <row r="31" spans="1:9" x14ac:dyDescent="0.25">
      <c r="A31" t="s">
        <v>1</v>
      </c>
      <c r="B31">
        <f t="shared" ref="B31:I31" si="12">_xlfn.STDEV.S(B24:B28)</f>
        <v>0.11212731707540848</v>
      </c>
      <c r="C31">
        <f t="shared" si="12"/>
        <v>2.5912263285278316E-2</v>
      </c>
      <c r="D31">
        <f t="shared" si="12"/>
        <v>0.20301429143641078</v>
      </c>
      <c r="E31">
        <f t="shared" si="12"/>
        <v>3.8741526388541427E-2</v>
      </c>
      <c r="F31">
        <f t="shared" si="12"/>
        <v>7.8936141470975218E-2</v>
      </c>
      <c r="G31">
        <f t="shared" si="12"/>
        <v>9.9467625482371674E-2</v>
      </c>
      <c r="H31">
        <f t="shared" si="12"/>
        <v>3.9388080803099641E-2</v>
      </c>
      <c r="I31">
        <f t="shared" si="12"/>
        <v>9.7937673307221546E-3</v>
      </c>
    </row>
    <row r="32" spans="1:9" x14ac:dyDescent="0.25">
      <c r="A32" t="s">
        <v>2</v>
      </c>
      <c r="B32">
        <f>B31/B30</f>
        <v>0.80563647779847491</v>
      </c>
      <c r="C32">
        <f t="shared" ref="C32:I32" si="13">C31/C30</f>
        <v>0.98669931182917792</v>
      </c>
      <c r="D32">
        <f t="shared" si="13"/>
        <v>0.7793941221228875</v>
      </c>
      <c r="E32">
        <f t="shared" si="13"/>
        <v>0.8504620660449087</v>
      </c>
      <c r="F32">
        <f t="shared" si="13"/>
        <v>1.4668356731722403</v>
      </c>
      <c r="G32">
        <f t="shared" si="13"/>
        <v>0.7179174937729802</v>
      </c>
      <c r="H32">
        <f t="shared" si="13"/>
        <v>1.0137452674145409</v>
      </c>
      <c r="I32">
        <f t="shared" si="13"/>
        <v>0.81545211631370307</v>
      </c>
    </row>
    <row r="33" spans="1:10" x14ac:dyDescent="0.25">
      <c r="A33" t="s">
        <v>14</v>
      </c>
      <c r="B33">
        <f>GEOMEAN(B24:B28)</f>
        <v>0.10314227072286862</v>
      </c>
      <c r="C33">
        <f t="shared" ref="C33:I33" si="14">GEOMEAN(C24:C28)</f>
        <v>1.9311515988682824E-2</v>
      </c>
      <c r="D33">
        <f t="shared" si="14"/>
        <v>0.18785363793854426</v>
      </c>
      <c r="E33">
        <f t="shared" si="14"/>
        <v>3.6517050535504601E-2</v>
      </c>
      <c r="F33">
        <f t="shared" si="14"/>
        <v>2.8228801170833033E-2</v>
      </c>
      <c r="G33">
        <f t="shared" si="14"/>
        <v>0.10828072999779216</v>
      </c>
      <c r="H33">
        <f t="shared" si="14"/>
        <v>2.588801344024546E-2</v>
      </c>
      <c r="I33">
        <f t="shared" si="14"/>
        <v>9.642619669491273E-3</v>
      </c>
      <c r="J33">
        <f>GEOMEAN(B24:I28)</f>
        <v>4.2389980464852907E-2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B24" sqref="B24:B28"/>
    </sheetView>
  </sheetViews>
  <sheetFormatPr defaultRowHeight="15" x14ac:dyDescent="0.25"/>
  <cols>
    <col min="1" max="1" width="24.42578125" customWidth="1"/>
  </cols>
  <sheetData>
    <row r="1" spans="1:13" x14ac:dyDescent="0.25">
      <c r="A1" t="s">
        <v>29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33</v>
      </c>
      <c r="K1" s="3" t="s">
        <v>11</v>
      </c>
      <c r="L1" s="3" t="s">
        <v>12</v>
      </c>
      <c r="M1" s="3" t="s">
        <v>13</v>
      </c>
    </row>
    <row r="2" spans="1:13" x14ac:dyDescent="0.25">
      <c r="A2">
        <v>1</v>
      </c>
      <c r="B2" s="6">
        <v>1.609728584</v>
      </c>
      <c r="C2" s="6">
        <v>3.0346972E-2</v>
      </c>
      <c r="D2" s="6">
        <v>4.5735768730000004</v>
      </c>
      <c r="E2" s="6">
        <v>0.43399251999999999</v>
      </c>
      <c r="F2" s="6">
        <v>0.17715700000000001</v>
      </c>
      <c r="G2" s="6">
        <v>0.12543652</v>
      </c>
      <c r="H2" s="6">
        <v>8.6879100000000001E-2</v>
      </c>
      <c r="I2" s="6">
        <v>0.61563627899999995</v>
      </c>
      <c r="K2">
        <v>26.356139332302703</v>
      </c>
      <c r="L2">
        <v>29.460929470299508</v>
      </c>
      <c r="M2">
        <f>(L2+K2)/2</f>
        <v>27.908534401301104</v>
      </c>
    </row>
    <row r="3" spans="1:13" x14ac:dyDescent="0.25">
      <c r="A3">
        <v>2</v>
      </c>
      <c r="B3" s="6">
        <v>0.72594192000000002</v>
      </c>
      <c r="C3" s="6">
        <v>0.113309122</v>
      </c>
      <c r="D3" s="6">
        <v>3.0799404749999999</v>
      </c>
      <c r="E3" s="6">
        <v>0.80386537000000002</v>
      </c>
      <c r="F3" s="6">
        <v>0.49395299999999998</v>
      </c>
      <c r="G3" s="6">
        <v>9.1069700000000003E-2</v>
      </c>
      <c r="H3" s="6">
        <v>0.36313129999999999</v>
      </c>
      <c r="I3" s="6">
        <v>0.13303906200000001</v>
      </c>
      <c r="K3">
        <v>21.947975210903866</v>
      </c>
      <c r="L3">
        <v>25.907296658428454</v>
      </c>
      <c r="M3">
        <f>(L3+K3)/2</f>
        <v>23.92763593466616</v>
      </c>
    </row>
    <row r="4" spans="1:13" x14ac:dyDescent="0.25">
      <c r="A4">
        <v>3</v>
      </c>
      <c r="B4" s="6">
        <v>1.2545606929999999</v>
      </c>
      <c r="C4" s="6">
        <v>9.3271026000000007E-2</v>
      </c>
      <c r="D4" s="6">
        <v>0.57290131</v>
      </c>
      <c r="E4" s="6">
        <v>0.75427869999999997</v>
      </c>
      <c r="F4" s="6">
        <v>0.59580299999999997</v>
      </c>
      <c r="G4" s="6">
        <v>0.17002568000000001</v>
      </c>
      <c r="H4" s="6">
        <v>4.6669394000000004</v>
      </c>
      <c r="I4" s="6">
        <v>0.12750546099999999</v>
      </c>
      <c r="K4">
        <v>22.879871837522302</v>
      </c>
      <c r="L4">
        <v>27.092967291399287</v>
      </c>
      <c r="M4">
        <f>(L4+K4)/2</f>
        <v>24.986419564460796</v>
      </c>
    </row>
    <row r="5" spans="1:13" x14ac:dyDescent="0.25">
      <c r="A5">
        <v>4</v>
      </c>
      <c r="B5" s="6">
        <v>1.161140515</v>
      </c>
      <c r="C5" s="6">
        <v>0.214168146</v>
      </c>
      <c r="D5" s="6">
        <v>1.0570635820000001</v>
      </c>
      <c r="E5" s="6">
        <v>0.51520098000000003</v>
      </c>
      <c r="F5" s="6">
        <v>0.69406400000000001</v>
      </c>
      <c r="G5" s="6">
        <v>0.34324054999999998</v>
      </c>
      <c r="H5" s="6">
        <v>1.626503</v>
      </c>
      <c r="I5" s="6">
        <v>5.1326762999999997E-2</v>
      </c>
      <c r="K5">
        <v>19.75344451374902</v>
      </c>
      <c r="L5">
        <v>23.957713800441088</v>
      </c>
      <c r="M5">
        <f>(L5+K5)/2</f>
        <v>21.855579157095054</v>
      </c>
    </row>
    <row r="6" spans="1:13" x14ac:dyDescent="0.25">
      <c r="A6">
        <v>5</v>
      </c>
      <c r="B6" s="6">
        <v>0.73251195999999996</v>
      </c>
      <c r="C6" s="6">
        <v>0.109638545</v>
      </c>
      <c r="D6" s="6">
        <v>0.54173037999999996</v>
      </c>
      <c r="E6" s="6">
        <v>0.3715947</v>
      </c>
      <c r="F6" s="6">
        <v>0.34806399999999998</v>
      </c>
      <c r="G6" s="6">
        <v>0.1503517</v>
      </c>
      <c r="H6" s="6">
        <v>2.4641953999999999</v>
      </c>
      <c r="I6" s="6">
        <v>9.5045261000000006E-2</v>
      </c>
      <c r="K6">
        <v>19.520624706322074</v>
      </c>
      <c r="L6">
        <v>22.855438604226553</v>
      </c>
      <c r="M6">
        <f>(L6+K6)/2</f>
        <v>21.188031655274315</v>
      </c>
    </row>
    <row r="7" spans="1:13" x14ac:dyDescent="0.25">
      <c r="B7" s="1"/>
      <c r="C7" s="1"/>
      <c r="D7" s="1"/>
      <c r="E7" s="1"/>
      <c r="F7" s="1"/>
      <c r="G7" s="1"/>
      <c r="H7" s="1"/>
      <c r="I7" s="1"/>
    </row>
    <row r="8" spans="1:13" x14ac:dyDescent="0.25">
      <c r="A8" t="s">
        <v>0</v>
      </c>
      <c r="B8" s="1">
        <f>AVERAGE(B2:B6)</f>
        <v>1.0967767343999999</v>
      </c>
      <c r="C8" s="1">
        <f t="shared" ref="C8:I8" si="0">AVERAGE(C2:C6)</f>
        <v>0.11214676220000001</v>
      </c>
      <c r="D8" s="1">
        <f t="shared" si="0"/>
        <v>1.965042524</v>
      </c>
      <c r="E8" s="1">
        <f t="shared" si="0"/>
        <v>0.57578645399999995</v>
      </c>
      <c r="F8" s="1">
        <f t="shared" si="0"/>
        <v>0.4618082</v>
      </c>
      <c r="G8" s="1">
        <f t="shared" si="0"/>
        <v>0.17602482999999999</v>
      </c>
      <c r="H8" s="1">
        <f t="shared" si="0"/>
        <v>1.8415296399999999</v>
      </c>
      <c r="I8" s="1">
        <f t="shared" si="0"/>
        <v>0.20451056520000002</v>
      </c>
    </row>
    <row r="9" spans="1:13" x14ac:dyDescent="0.25">
      <c r="A9" t="s">
        <v>1</v>
      </c>
      <c r="B9" s="1">
        <f>_xlfn.STDEV.S(B2:B6)</f>
        <v>0.37495511707817747</v>
      </c>
      <c r="C9" s="1">
        <f t="shared" ref="C9:I9" si="1">_xlfn.STDEV.S(C2:C6)</f>
        <v>6.6074775974175493E-2</v>
      </c>
      <c r="D9" s="1">
        <f t="shared" si="1"/>
        <v>1.7913506963425367</v>
      </c>
      <c r="E9" s="1">
        <f t="shared" si="1"/>
        <v>0.19322905163720697</v>
      </c>
      <c r="F9" s="1">
        <f t="shared" si="1"/>
        <v>0.20426373878077322</v>
      </c>
      <c r="G9" s="1">
        <f t="shared" si="1"/>
        <v>9.8021359460337548E-2</v>
      </c>
      <c r="H9" s="1">
        <f t="shared" si="1"/>
        <v>1.849415420188659</v>
      </c>
      <c r="I9" s="1">
        <f t="shared" si="1"/>
        <v>0.23211540473982289</v>
      </c>
    </row>
    <row r="10" spans="1:13" x14ac:dyDescent="0.25">
      <c r="A10" t="s">
        <v>2</v>
      </c>
      <c r="B10" s="1">
        <f>B9/B8</f>
        <v>0.34187005004559978</v>
      </c>
      <c r="C10" s="1">
        <f t="shared" ref="C10:I10" si="2">C9/C8</f>
        <v>0.58918130740448149</v>
      </c>
      <c r="D10" s="1">
        <f t="shared" si="2"/>
        <v>0.91160912522956516</v>
      </c>
      <c r="E10" s="1">
        <f t="shared" si="2"/>
        <v>0.33559152059733416</v>
      </c>
      <c r="F10" s="1">
        <f t="shared" si="2"/>
        <v>0.44231293160401486</v>
      </c>
      <c r="G10" s="1">
        <f t="shared" si="2"/>
        <v>0.55686098069424383</v>
      </c>
      <c r="H10" s="1">
        <f t="shared" si="2"/>
        <v>1.0042821902061045</v>
      </c>
      <c r="I10" s="1">
        <f t="shared" si="2"/>
        <v>1.1349800168652748</v>
      </c>
    </row>
    <row r="12" spans="1:13" ht="15.75" x14ac:dyDescent="0.25">
      <c r="A12" s="5" t="s">
        <v>15</v>
      </c>
      <c r="B12">
        <f t="shared" ref="B12:I16" si="3">-LOG(B2,2)</f>
        <v>-0.68681745633574676</v>
      </c>
      <c r="C12">
        <f t="shared" si="3"/>
        <v>5.0423036172317763</v>
      </c>
      <c r="D12">
        <f t="shared" si="3"/>
        <v>-2.1933229001917716</v>
      </c>
      <c r="E12">
        <f t="shared" si="3"/>
        <v>1.2042579173141552</v>
      </c>
      <c r="F12">
        <f t="shared" si="3"/>
        <v>2.4968996231327139</v>
      </c>
      <c r="G12">
        <f t="shared" si="3"/>
        <v>2.9949706546231414</v>
      </c>
      <c r="H12">
        <f t="shared" si="3"/>
        <v>3.5248470317551726</v>
      </c>
      <c r="I12">
        <f t="shared" si="3"/>
        <v>0.69984984374236869</v>
      </c>
    </row>
    <row r="13" spans="1:13" x14ac:dyDescent="0.25">
      <c r="B13">
        <f t="shared" si="3"/>
        <v>0.46207396688647784</v>
      </c>
      <c r="C13">
        <f t="shared" si="3"/>
        <v>3.1416640842636876</v>
      </c>
      <c r="D13">
        <f t="shared" si="3"/>
        <v>-1.6229024686954505</v>
      </c>
      <c r="E13">
        <f t="shared" si="3"/>
        <v>0.31497419335517857</v>
      </c>
      <c r="F13">
        <f t="shared" si="3"/>
        <v>1.0175543200667763</v>
      </c>
      <c r="G13">
        <f t="shared" si="3"/>
        <v>3.456885058150982</v>
      </c>
      <c r="H13">
        <f t="shared" si="3"/>
        <v>1.4614368066974541</v>
      </c>
      <c r="I13">
        <f t="shared" si="3"/>
        <v>2.9100781929228354</v>
      </c>
    </row>
    <row r="14" spans="1:13" x14ac:dyDescent="0.25">
      <c r="B14">
        <f t="shared" si="3"/>
        <v>-0.32718226697830305</v>
      </c>
      <c r="C14">
        <f t="shared" si="3"/>
        <v>3.4224272023523912</v>
      </c>
      <c r="D14">
        <f t="shared" si="3"/>
        <v>0.80364145823726751</v>
      </c>
      <c r="E14">
        <f t="shared" si="3"/>
        <v>0.40683040850718449</v>
      </c>
      <c r="F14">
        <f t="shared" si="3"/>
        <v>0.74709270699272545</v>
      </c>
      <c r="G14">
        <f t="shared" si="3"/>
        <v>2.5561754331674011</v>
      </c>
      <c r="H14">
        <f t="shared" si="3"/>
        <v>-2.2224767340929081</v>
      </c>
      <c r="I14">
        <f t="shared" si="3"/>
        <v>2.9713690565177515</v>
      </c>
    </row>
    <row r="15" spans="1:13" x14ac:dyDescent="0.25">
      <c r="B15">
        <f t="shared" si="3"/>
        <v>-0.21554256998738489</v>
      </c>
      <c r="C15">
        <f t="shared" si="3"/>
        <v>2.2231841760747986</v>
      </c>
      <c r="D15">
        <f t="shared" si="3"/>
        <v>-8.0062156926166486E-2</v>
      </c>
      <c r="E15">
        <f t="shared" si="3"/>
        <v>0.95679275718057111</v>
      </c>
      <c r="F15">
        <f t="shared" si="3"/>
        <v>0.52685939429496009</v>
      </c>
      <c r="G15">
        <f t="shared" si="3"/>
        <v>1.5427080938327173</v>
      </c>
      <c r="H15">
        <f t="shared" si="3"/>
        <v>-0.7017734833572995</v>
      </c>
      <c r="I15">
        <f t="shared" si="3"/>
        <v>4.2841449121037929</v>
      </c>
    </row>
    <row r="16" spans="1:13" x14ac:dyDescent="0.25">
      <c r="B16">
        <f t="shared" si="3"/>
        <v>0.44907577973223556</v>
      </c>
      <c r="C16">
        <f t="shared" si="3"/>
        <v>3.1891730073171023</v>
      </c>
      <c r="D16">
        <f t="shared" si="3"/>
        <v>0.88435309611021962</v>
      </c>
      <c r="E16">
        <f t="shared" si="3"/>
        <v>1.4281981699650887</v>
      </c>
      <c r="F16">
        <f t="shared" si="3"/>
        <v>1.5225754899819954</v>
      </c>
      <c r="G16">
        <f t="shared" si="3"/>
        <v>2.7335869145863279</v>
      </c>
      <c r="H16">
        <f t="shared" si="3"/>
        <v>-1.301116660023832</v>
      </c>
      <c r="I16">
        <f t="shared" si="3"/>
        <v>3.3952414945394267</v>
      </c>
    </row>
    <row r="18" spans="1:9" ht="15.75" x14ac:dyDescent="0.25">
      <c r="A18" s="5" t="s">
        <v>16</v>
      </c>
      <c r="B18">
        <f t="shared" ref="B18:I18" si="4">B12+$L$2-$M$2</f>
        <v>0.86557761266265842</v>
      </c>
      <c r="C18">
        <f t="shared" si="4"/>
        <v>6.5946986862301813</v>
      </c>
      <c r="D18">
        <f t="shared" si="4"/>
        <v>-0.64092783119336616</v>
      </c>
      <c r="E18">
        <f t="shared" si="4"/>
        <v>2.7566529863125595</v>
      </c>
      <c r="F18">
        <f t="shared" si="4"/>
        <v>4.0492946921311166</v>
      </c>
      <c r="G18">
        <f t="shared" si="4"/>
        <v>4.5473657236215459</v>
      </c>
      <c r="H18">
        <f t="shared" si="4"/>
        <v>5.0772421007535797</v>
      </c>
      <c r="I18">
        <f t="shared" si="4"/>
        <v>2.2522449127407711</v>
      </c>
    </row>
    <row r="19" spans="1:9" x14ac:dyDescent="0.25">
      <c r="B19">
        <f t="shared" ref="B19:I19" si="5">B13+$L$3-$M$3</f>
        <v>2.4417346906487722</v>
      </c>
      <c r="C19">
        <f t="shared" si="5"/>
        <v>5.1213248080259817</v>
      </c>
      <c r="D19">
        <f t="shared" si="5"/>
        <v>0.35675825506684333</v>
      </c>
      <c r="E19">
        <f t="shared" si="5"/>
        <v>2.2946349171174738</v>
      </c>
      <c r="F19">
        <f t="shared" si="5"/>
        <v>2.997215043829069</v>
      </c>
      <c r="G19">
        <f t="shared" si="5"/>
        <v>5.4365457819132743</v>
      </c>
      <c r="H19">
        <f t="shared" si="5"/>
        <v>3.4410975304597464</v>
      </c>
      <c r="I19">
        <f t="shared" si="5"/>
        <v>4.8897389166851291</v>
      </c>
    </row>
    <row r="20" spans="1:9" x14ac:dyDescent="0.25">
      <c r="B20">
        <f t="shared" ref="B20:I20" si="6">B14+$L$4-$M$4</f>
        <v>1.7793654599601894</v>
      </c>
      <c r="C20">
        <f t="shared" si="6"/>
        <v>5.5289749292908823</v>
      </c>
      <c r="D20">
        <f t="shared" si="6"/>
        <v>2.91018918517576</v>
      </c>
      <c r="E20">
        <f t="shared" si="6"/>
        <v>2.5133781354456737</v>
      </c>
      <c r="F20">
        <f t="shared" si="6"/>
        <v>2.8536404339312149</v>
      </c>
      <c r="G20">
        <f t="shared" si="6"/>
        <v>4.6627231601058909</v>
      </c>
      <c r="H20">
        <f t="shared" si="6"/>
        <v>-0.11592900715441701</v>
      </c>
      <c r="I20">
        <f t="shared" si="6"/>
        <v>5.0779167834562422</v>
      </c>
    </row>
    <row r="21" spans="1:9" x14ac:dyDescent="0.25">
      <c r="B21">
        <f t="shared" ref="B21:I21" si="7">B15+$L$5-$M$5</f>
        <v>1.8865920733586492</v>
      </c>
      <c r="C21">
        <f t="shared" si="7"/>
        <v>4.3253188194208327</v>
      </c>
      <c r="D21">
        <f t="shared" si="7"/>
        <v>2.0220724864198658</v>
      </c>
      <c r="E21">
        <f t="shared" si="7"/>
        <v>3.0589274005266063</v>
      </c>
      <c r="F21">
        <f t="shared" si="7"/>
        <v>2.628994037640993</v>
      </c>
      <c r="G21">
        <f t="shared" si="7"/>
        <v>3.6448427371787524</v>
      </c>
      <c r="H21">
        <f t="shared" si="7"/>
        <v>1.4003611599887336</v>
      </c>
      <c r="I21">
        <f t="shared" si="7"/>
        <v>6.3862795554498284</v>
      </c>
    </row>
    <row r="22" spans="1:9" x14ac:dyDescent="0.25">
      <c r="B22">
        <f t="shared" ref="B22:I22" si="8">B16+$L$6-$M$6</f>
        <v>2.1164827286844741</v>
      </c>
      <c r="C22">
        <f t="shared" si="8"/>
        <v>4.8565799562693392</v>
      </c>
      <c r="D22">
        <f t="shared" si="8"/>
        <v>2.5517600450624585</v>
      </c>
      <c r="E22">
        <f t="shared" si="8"/>
        <v>3.0956051189173266</v>
      </c>
      <c r="F22">
        <f t="shared" si="8"/>
        <v>3.1899824389342335</v>
      </c>
      <c r="G22">
        <f t="shared" si="8"/>
        <v>4.4009938635385666</v>
      </c>
      <c r="H22">
        <f t="shared" si="8"/>
        <v>0.3662902889284041</v>
      </c>
      <c r="I22">
        <f t="shared" si="8"/>
        <v>5.0626484434916641</v>
      </c>
    </row>
    <row r="24" spans="1:9" x14ac:dyDescent="0.25">
      <c r="A24" t="s">
        <v>32</v>
      </c>
      <c r="B24">
        <f>POWER(2,-B18)</f>
        <v>0.5488266288597069</v>
      </c>
      <c r="C24">
        <f t="shared" ref="C24:I24" si="9">POWER(2,-C18)</f>
        <v>1.0346605324901103E-2</v>
      </c>
      <c r="D24">
        <f t="shared" si="9"/>
        <v>1.5593316798798358</v>
      </c>
      <c r="E24">
        <f t="shared" si="9"/>
        <v>0.14796696416364874</v>
      </c>
      <c r="F24">
        <f t="shared" si="9"/>
        <v>6.0400542088466305E-2</v>
      </c>
      <c r="G24">
        <f t="shared" si="9"/>
        <v>4.2766776394332344E-2</v>
      </c>
      <c r="H24">
        <f t="shared" si="9"/>
        <v>2.962087152163367E-2</v>
      </c>
      <c r="I24">
        <f t="shared" si="9"/>
        <v>0.20989723793542614</v>
      </c>
    </row>
    <row r="25" spans="1:9" x14ac:dyDescent="0.25">
      <c r="A25">
        <v>2</v>
      </c>
      <c r="B25">
        <f t="shared" ref="B25:I28" si="10">POWER(2,-B19)</f>
        <v>0.18406220340885171</v>
      </c>
      <c r="C25">
        <f t="shared" si="10"/>
        <v>2.8729470067856675E-2</v>
      </c>
      <c r="D25">
        <f t="shared" si="10"/>
        <v>0.78091733591663304</v>
      </c>
      <c r="E25">
        <f t="shared" si="10"/>
        <v>0.2038196543964175</v>
      </c>
      <c r="F25">
        <f t="shared" si="10"/>
        <v>0.12524153111369105</v>
      </c>
      <c r="G25">
        <f t="shared" si="10"/>
        <v>2.3090675967277284E-2</v>
      </c>
      <c r="H25">
        <f t="shared" si="10"/>
        <v>9.2071755829613564E-2</v>
      </c>
      <c r="I25">
        <f t="shared" si="10"/>
        <v>3.3731986287782983E-2</v>
      </c>
    </row>
    <row r="26" spans="1:9" x14ac:dyDescent="0.25">
      <c r="A26">
        <v>3</v>
      </c>
      <c r="B26">
        <f t="shared" si="10"/>
        <v>0.29131149587435023</v>
      </c>
      <c r="C26">
        <f t="shared" si="10"/>
        <v>2.1657718321161708E-2</v>
      </c>
      <c r="D26">
        <f t="shared" si="10"/>
        <v>0.13302882717087869</v>
      </c>
      <c r="E26">
        <f t="shared" si="10"/>
        <v>0.17514501899284415</v>
      </c>
      <c r="F26">
        <f t="shared" si="10"/>
        <v>0.13834664527977986</v>
      </c>
      <c r="G26">
        <f t="shared" si="10"/>
        <v>3.9480302112297798E-2</v>
      </c>
      <c r="H26">
        <f t="shared" si="10"/>
        <v>1.0836726396376453</v>
      </c>
      <c r="I26">
        <f t="shared" si="10"/>
        <v>2.9607022428893091E-2</v>
      </c>
    </row>
    <row r="27" spans="1:9" x14ac:dyDescent="0.25">
      <c r="A27">
        <v>4</v>
      </c>
      <c r="B27">
        <f t="shared" si="10"/>
        <v>0.27044514929270935</v>
      </c>
      <c r="C27">
        <f t="shared" si="10"/>
        <v>4.9882624428717645E-2</v>
      </c>
      <c r="D27">
        <f t="shared" si="10"/>
        <v>0.24620424018696518</v>
      </c>
      <c r="E27">
        <f t="shared" si="10"/>
        <v>0.11999719599126216</v>
      </c>
      <c r="F27">
        <f t="shared" si="10"/>
        <v>0.16165678457847554</v>
      </c>
      <c r="G27">
        <f t="shared" si="10"/>
        <v>7.9945312896141249E-2</v>
      </c>
      <c r="H27">
        <f t="shared" si="10"/>
        <v>0.37883429350498543</v>
      </c>
      <c r="I27">
        <f t="shared" si="10"/>
        <v>1.1954689292920333E-2</v>
      </c>
    </row>
    <row r="28" spans="1:9" x14ac:dyDescent="0.25">
      <c r="A28">
        <v>5</v>
      </c>
      <c r="B28">
        <f t="shared" si="10"/>
        <v>0.23060844819859716</v>
      </c>
      <c r="C28">
        <f t="shared" si="10"/>
        <v>3.4516261994141491E-2</v>
      </c>
      <c r="D28">
        <f t="shared" si="10"/>
        <v>0.17054684304927437</v>
      </c>
      <c r="E28">
        <f t="shared" si="10"/>
        <v>0.11698495288162024</v>
      </c>
      <c r="F28">
        <f t="shared" si="10"/>
        <v>0.10957704897241069</v>
      </c>
      <c r="G28">
        <f t="shared" si="10"/>
        <v>4.733352370249494E-2</v>
      </c>
      <c r="H28">
        <f t="shared" si="10"/>
        <v>0.77577474264327706</v>
      </c>
      <c r="I28">
        <f t="shared" si="10"/>
        <v>2.9922023591042339E-2</v>
      </c>
    </row>
    <row r="30" spans="1:9" x14ac:dyDescent="0.25">
      <c r="A30" t="s">
        <v>0</v>
      </c>
      <c r="B30">
        <f t="shared" ref="B30:I30" si="11">AVERAGE(B24:B28)</f>
        <v>0.30505078512684303</v>
      </c>
      <c r="C30">
        <f t="shared" si="11"/>
        <v>2.9026536027355727E-2</v>
      </c>
      <c r="D30">
        <f t="shared" si="11"/>
        <v>0.57800578524071744</v>
      </c>
      <c r="E30">
        <f t="shared" si="11"/>
        <v>0.15278275728515855</v>
      </c>
      <c r="F30">
        <f t="shared" si="11"/>
        <v>0.11904451040656469</v>
      </c>
      <c r="G30">
        <f t="shared" si="11"/>
        <v>4.6523318214508724E-2</v>
      </c>
      <c r="H30">
        <f t="shared" si="11"/>
        <v>0.47199486062743096</v>
      </c>
      <c r="I30">
        <f t="shared" si="11"/>
        <v>6.3022591907212974E-2</v>
      </c>
    </row>
    <row r="31" spans="1:9" x14ac:dyDescent="0.25">
      <c r="A31" t="s">
        <v>1</v>
      </c>
      <c r="B31">
        <f t="shared" ref="B31:I31" si="12">_xlfn.STDEV.S(B24:B28)</f>
        <v>0.14229623898911359</v>
      </c>
      <c r="C31">
        <f t="shared" si="12"/>
        <v>1.4734661925335641E-2</v>
      </c>
      <c r="D31">
        <f t="shared" si="12"/>
        <v>0.60792539776108312</v>
      </c>
      <c r="E31">
        <f t="shared" si="12"/>
        <v>3.7028378671929686E-2</v>
      </c>
      <c r="F31">
        <f t="shared" si="12"/>
        <v>3.7932602179760078E-2</v>
      </c>
      <c r="G31">
        <f t="shared" si="12"/>
        <v>2.0799582726471387E-2</v>
      </c>
      <c r="H31">
        <f t="shared" si="12"/>
        <v>0.45142749282570155</v>
      </c>
      <c r="I31">
        <f t="shared" si="12"/>
        <v>8.2538293850949379E-2</v>
      </c>
    </row>
    <row r="32" spans="1:9" x14ac:dyDescent="0.25">
      <c r="A32" t="s">
        <v>2</v>
      </c>
      <c r="B32">
        <f>B31/B30</f>
        <v>0.46646737503050667</v>
      </c>
      <c r="C32">
        <f t="shared" ref="C32:I32" si="13">C31/C30</f>
        <v>0.50762729357196212</v>
      </c>
      <c r="D32">
        <f t="shared" si="13"/>
        <v>1.0517635173978497</v>
      </c>
      <c r="E32">
        <f t="shared" si="13"/>
        <v>0.24235967022652138</v>
      </c>
      <c r="F32">
        <f t="shared" si="13"/>
        <v>0.31864217888091956</v>
      </c>
      <c r="G32">
        <f t="shared" si="13"/>
        <v>0.4470786591482816</v>
      </c>
      <c r="H32">
        <f t="shared" si="13"/>
        <v>0.95642459374581146</v>
      </c>
      <c r="I32">
        <f t="shared" si="13"/>
        <v>1.30966200140529</v>
      </c>
    </row>
    <row r="33" spans="1:10" x14ac:dyDescent="0.25">
      <c r="A33" t="s">
        <v>14</v>
      </c>
      <c r="B33">
        <f>GEOMEAN(B24:B28)</f>
        <v>0.28362359984752994</v>
      </c>
      <c r="C33">
        <f t="shared" ref="C33:I33" si="14">GEOMEAN(C24:C28)</f>
        <v>2.5641430495757393E-2</v>
      </c>
      <c r="D33">
        <f t="shared" si="14"/>
        <v>0.36857485917292482</v>
      </c>
      <c r="E33">
        <f t="shared" si="14"/>
        <v>0.14928698375565985</v>
      </c>
      <c r="F33">
        <f t="shared" si="14"/>
        <v>0.11313950511478803</v>
      </c>
      <c r="G33">
        <f t="shared" si="14"/>
        <v>4.3030569569886948E-2</v>
      </c>
      <c r="H33">
        <f t="shared" si="14"/>
        <v>0.24420888326405349</v>
      </c>
      <c r="I33">
        <f t="shared" si="14"/>
        <v>3.7583266637221273E-2</v>
      </c>
      <c r="J33">
        <f>GEOMEAN(B24:I28)</f>
        <v>0.10753440894327418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B24" sqref="B24:B28"/>
    </sheetView>
  </sheetViews>
  <sheetFormatPr defaultRowHeight="15" x14ac:dyDescent="0.25"/>
  <cols>
    <col min="1" max="1" width="24.42578125" customWidth="1"/>
  </cols>
  <sheetData>
    <row r="1" spans="1:13" x14ac:dyDescent="0.25">
      <c r="A1" t="s">
        <v>29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33</v>
      </c>
      <c r="K1" s="3" t="s">
        <v>11</v>
      </c>
      <c r="L1" s="3" t="s">
        <v>12</v>
      </c>
      <c r="M1" s="3" t="s">
        <v>13</v>
      </c>
    </row>
    <row r="2" spans="1:13" x14ac:dyDescent="0.25">
      <c r="A2">
        <v>1</v>
      </c>
      <c r="B2" s="6">
        <v>1.8189361040000001</v>
      </c>
      <c r="C2" s="6">
        <v>0.27489841399999998</v>
      </c>
      <c r="D2" s="6">
        <v>1.1367736129999999</v>
      </c>
      <c r="E2" s="6">
        <v>0.64446722000000001</v>
      </c>
      <c r="F2" s="6">
        <v>0.74370800000000004</v>
      </c>
      <c r="G2" s="6">
        <v>1.03406994</v>
      </c>
      <c r="H2" s="6">
        <v>1.5803011</v>
      </c>
      <c r="I2" s="6">
        <v>0.33436496700000001</v>
      </c>
      <c r="K2">
        <v>18.930606416188944</v>
      </c>
      <c r="L2">
        <v>24.854372601512964</v>
      </c>
      <c r="M2">
        <f>(L2+K2)/2</f>
        <v>21.892489508850954</v>
      </c>
    </row>
    <row r="3" spans="1:13" x14ac:dyDescent="0.25">
      <c r="A3">
        <v>2</v>
      </c>
      <c r="B3" s="6">
        <v>1.1620532619999999</v>
      </c>
      <c r="C3" s="6">
        <v>0.57312172800000005</v>
      </c>
      <c r="D3" s="6">
        <v>0.52615803400000005</v>
      </c>
      <c r="E3" s="6">
        <v>0.45497084999999998</v>
      </c>
      <c r="F3" s="6">
        <v>0.78674999999999995</v>
      </c>
      <c r="G3" s="6">
        <v>0.50917913999999997</v>
      </c>
      <c r="H3" s="6">
        <v>1.9233720000000001</v>
      </c>
      <c r="I3" s="6">
        <v>4.0606058E-2</v>
      </c>
      <c r="K3">
        <v>17.986534646815798</v>
      </c>
      <c r="L3">
        <v>22.2374073825214</v>
      </c>
      <c r="M3">
        <f>(L3+K3)/2</f>
        <v>20.111971014668597</v>
      </c>
    </row>
    <row r="4" spans="1:13" x14ac:dyDescent="0.25">
      <c r="A4">
        <v>3</v>
      </c>
      <c r="B4" s="6">
        <v>0.86262534700000004</v>
      </c>
      <c r="C4" s="6">
        <v>0.47300177100000002</v>
      </c>
      <c r="D4" s="6">
        <v>0.45212417599999999</v>
      </c>
      <c r="E4" s="6">
        <v>0.80674420999999996</v>
      </c>
      <c r="F4" s="6">
        <v>1.0899430000000001</v>
      </c>
      <c r="G4" s="6">
        <v>0.44343323000000001</v>
      </c>
      <c r="H4" s="6">
        <v>1.6922249</v>
      </c>
      <c r="I4" s="6">
        <v>7.0794158999999995E-2</v>
      </c>
      <c r="K4">
        <v>17.982788643088305</v>
      </c>
      <c r="L4">
        <v>22.266499005865679</v>
      </c>
      <c r="M4">
        <f>(L4+K4)/2</f>
        <v>20.124643824476991</v>
      </c>
    </row>
    <row r="5" spans="1:13" x14ac:dyDescent="0.25">
      <c r="A5">
        <v>4</v>
      </c>
      <c r="B5" s="6">
        <v>1.2102525200000001</v>
      </c>
      <c r="C5" s="6">
        <v>0.205720721</v>
      </c>
      <c r="D5" s="6">
        <v>0.81361160300000002</v>
      </c>
      <c r="E5" s="6">
        <v>0.57169893999999999</v>
      </c>
      <c r="F5" s="6">
        <v>1.0124379999999999</v>
      </c>
      <c r="G5" s="6">
        <v>0.52579562999999996</v>
      </c>
      <c r="H5" s="6">
        <v>2.4925801000000001</v>
      </c>
      <c r="I5" s="6">
        <v>7.8330581999999996E-2</v>
      </c>
      <c r="K5">
        <v>20.378973531810001</v>
      </c>
      <c r="L5">
        <v>24.381452851061891</v>
      </c>
      <c r="M5">
        <f>(L5+K5)/2</f>
        <v>22.380213191435946</v>
      </c>
    </row>
    <row r="6" spans="1:13" x14ac:dyDescent="0.25">
      <c r="A6">
        <v>5</v>
      </c>
      <c r="B6" s="6">
        <v>1.516069503</v>
      </c>
      <c r="C6" s="6">
        <v>0.34581182100000002</v>
      </c>
      <c r="D6" s="6">
        <v>1.099986184</v>
      </c>
      <c r="E6" s="6">
        <v>0.49966050000000001</v>
      </c>
      <c r="F6" s="6">
        <v>0.72823499999999997</v>
      </c>
      <c r="G6" s="6">
        <v>0.42308445</v>
      </c>
      <c r="H6" s="6">
        <v>1.643921</v>
      </c>
      <c r="I6" s="6">
        <v>5.7443665999999997E-2</v>
      </c>
      <c r="K6">
        <v>19.515437689376174</v>
      </c>
      <c r="L6">
        <v>23.627087961513173</v>
      </c>
      <c r="M6">
        <f>(L6+K6)/2</f>
        <v>21.571262825444673</v>
      </c>
    </row>
    <row r="7" spans="1:13" x14ac:dyDescent="0.25">
      <c r="B7" s="1"/>
      <c r="C7" s="1"/>
      <c r="D7" s="1"/>
      <c r="E7" s="1"/>
      <c r="F7" s="1"/>
      <c r="G7" s="1"/>
      <c r="H7" s="1"/>
      <c r="I7" s="1"/>
    </row>
    <row r="8" spans="1:13" x14ac:dyDescent="0.25">
      <c r="A8" t="s">
        <v>0</v>
      </c>
      <c r="B8" s="1">
        <f>AVERAGE(B2:B6)</f>
        <v>1.3139873471999999</v>
      </c>
      <c r="C8" s="1">
        <f t="shared" ref="C8:I8" si="0">AVERAGE(C2:C6)</f>
        <v>0.37451089100000001</v>
      </c>
      <c r="D8" s="1">
        <f t="shared" si="0"/>
        <v>0.80573072200000007</v>
      </c>
      <c r="E8" s="1">
        <f t="shared" si="0"/>
        <v>0.59550834399999997</v>
      </c>
      <c r="F8" s="1">
        <f t="shared" si="0"/>
        <v>0.87221480000000007</v>
      </c>
      <c r="G8" s="1">
        <f t="shared" si="0"/>
        <v>0.5871124780000001</v>
      </c>
      <c r="H8" s="1">
        <f t="shared" si="0"/>
        <v>1.8664798200000003</v>
      </c>
      <c r="I8" s="1">
        <f t="shared" si="0"/>
        <v>0.11630788639999998</v>
      </c>
    </row>
    <row r="9" spans="1:13" x14ac:dyDescent="0.25">
      <c r="A9" t="s">
        <v>1</v>
      </c>
      <c r="B9" s="1">
        <f>_xlfn.STDEV.S(B2:B6)</f>
        <v>0.3651653668308924</v>
      </c>
      <c r="C9" s="1">
        <f t="shared" ref="C9:I9" si="1">_xlfn.STDEV.S(C2:C6)</f>
        <v>0.14864649482798459</v>
      </c>
      <c r="D9" s="1">
        <f t="shared" si="1"/>
        <v>0.31600484890797276</v>
      </c>
      <c r="E9" s="1">
        <f t="shared" si="1"/>
        <v>0.13831309298294636</v>
      </c>
      <c r="F9" s="1">
        <f t="shared" si="1"/>
        <v>0.16704529878658642</v>
      </c>
      <c r="G9" s="1">
        <f t="shared" si="1"/>
        <v>0.25355140215219296</v>
      </c>
      <c r="H9" s="1">
        <f t="shared" si="1"/>
        <v>0.37317346705187349</v>
      </c>
      <c r="I9" s="1">
        <f t="shared" si="1"/>
        <v>0.12273796142344218</v>
      </c>
    </row>
    <row r="10" spans="1:13" x14ac:dyDescent="0.25">
      <c r="A10" t="s">
        <v>2</v>
      </c>
      <c r="B10" s="1">
        <f>B9/B8</f>
        <v>0.27790630374716324</v>
      </c>
      <c r="C10" s="1">
        <f t="shared" ref="C10:I10" si="2">C9/C8</f>
        <v>0.39690833671372344</v>
      </c>
      <c r="D10" s="1">
        <f t="shared" si="2"/>
        <v>0.39219659903693327</v>
      </c>
      <c r="E10" s="1">
        <f t="shared" si="2"/>
        <v>0.23226054576146521</v>
      </c>
      <c r="F10" s="1">
        <f t="shared" si="2"/>
        <v>0.19151853280474765</v>
      </c>
      <c r="G10" s="1">
        <f t="shared" si="2"/>
        <v>0.43186171586050487</v>
      </c>
      <c r="H10" s="1">
        <f t="shared" si="2"/>
        <v>0.19993437006561016</v>
      </c>
      <c r="I10" s="1">
        <f t="shared" si="2"/>
        <v>1.0552849443186356</v>
      </c>
    </row>
    <row r="12" spans="1:13" ht="15.75" x14ac:dyDescent="0.25">
      <c r="A12" s="5" t="s">
        <v>15</v>
      </c>
      <c r="B12">
        <f t="shared" ref="B12:I16" si="3">-LOG(B2,2)</f>
        <v>-0.86309486456091311</v>
      </c>
      <c r="C12">
        <f t="shared" si="3"/>
        <v>1.8630295115029762</v>
      </c>
      <c r="D12">
        <f t="shared" si="3"/>
        <v>-0.18494497197705195</v>
      </c>
      <c r="E12">
        <f t="shared" si="3"/>
        <v>0.63382111527038465</v>
      </c>
      <c r="F12">
        <f t="shared" si="3"/>
        <v>0.42719180371743337</v>
      </c>
      <c r="G12">
        <f t="shared" si="3"/>
        <v>-4.8333766580113707E-2</v>
      </c>
      <c r="H12">
        <f t="shared" si="3"/>
        <v>-0.66019946605477009</v>
      </c>
      <c r="I12">
        <f t="shared" si="3"/>
        <v>1.580504397537448</v>
      </c>
    </row>
    <row r="13" spans="1:13" x14ac:dyDescent="0.25">
      <c r="B13">
        <f t="shared" si="3"/>
        <v>-0.21667619530205007</v>
      </c>
      <c r="C13">
        <f t="shared" si="3"/>
        <v>0.80308650262311387</v>
      </c>
      <c r="D13">
        <f t="shared" si="3"/>
        <v>0.9264319101511409</v>
      </c>
      <c r="E13">
        <f t="shared" si="3"/>
        <v>1.1361539801422524</v>
      </c>
      <c r="F13">
        <f t="shared" si="3"/>
        <v>0.34602282136366336</v>
      </c>
      <c r="G13">
        <f t="shared" si="3"/>
        <v>0.97375477862334925</v>
      </c>
      <c r="H13">
        <f t="shared" si="3"/>
        <v>-0.94363782177915767</v>
      </c>
      <c r="I13">
        <f t="shared" si="3"/>
        <v>4.6221612112662847</v>
      </c>
    </row>
    <row r="14" spans="1:13" x14ac:dyDescent="0.25">
      <c r="B14">
        <f t="shared" si="3"/>
        <v>0.21319398668192388</v>
      </c>
      <c r="C14">
        <f t="shared" si="3"/>
        <v>1.0800825096141629</v>
      </c>
      <c r="D14">
        <f t="shared" si="3"/>
        <v>1.145209031327401</v>
      </c>
      <c r="E14">
        <f t="shared" si="3"/>
        <v>0.30981677635458366</v>
      </c>
      <c r="F14">
        <f t="shared" si="3"/>
        <v>-0.12425268934389844</v>
      </c>
      <c r="G14">
        <f t="shared" si="3"/>
        <v>1.1732112079481061</v>
      </c>
      <c r="H14">
        <f t="shared" si="3"/>
        <v>-0.75892131819362862</v>
      </c>
      <c r="I14">
        <f t="shared" si="3"/>
        <v>3.8202258567172676</v>
      </c>
    </row>
    <row r="15" spans="1:13" x14ac:dyDescent="0.25">
      <c r="B15">
        <f t="shared" si="3"/>
        <v>-0.27530809819605695</v>
      </c>
      <c r="C15">
        <f t="shared" si="3"/>
        <v>2.2812409797879241</v>
      </c>
      <c r="D15">
        <f t="shared" si="3"/>
        <v>0.29758784112066566</v>
      </c>
      <c r="E15">
        <f t="shared" si="3"/>
        <v>0.80667247954688537</v>
      </c>
      <c r="F15">
        <f t="shared" si="3"/>
        <v>-1.7833562484892974E-2</v>
      </c>
      <c r="G15">
        <f t="shared" si="3"/>
        <v>0.92742594342879425</v>
      </c>
      <c r="H15">
        <f t="shared" si="3"/>
        <v>-1.3176398669167413</v>
      </c>
      <c r="I15">
        <f t="shared" si="3"/>
        <v>3.6742805120692958</v>
      </c>
    </row>
    <row r="16" spans="1:13" x14ac:dyDescent="0.25">
      <c r="B16">
        <f t="shared" si="3"/>
        <v>-0.60033589423127054</v>
      </c>
      <c r="C16">
        <f t="shared" si="3"/>
        <v>1.5319409089418927</v>
      </c>
      <c r="D16">
        <f t="shared" si="3"/>
        <v>-0.13748540338642526</v>
      </c>
      <c r="E16">
        <f t="shared" si="3"/>
        <v>1.0009799226541662</v>
      </c>
      <c r="F16">
        <f t="shared" si="3"/>
        <v>0.45752401448258156</v>
      </c>
      <c r="G16">
        <f t="shared" si="3"/>
        <v>1.2409824328757921</v>
      </c>
      <c r="H16">
        <f t="shared" si="3"/>
        <v>-0.71714097076733418</v>
      </c>
      <c r="I16">
        <f t="shared" si="3"/>
        <v>4.1217083662535696</v>
      </c>
    </row>
    <row r="18" spans="1:9" ht="15.75" x14ac:dyDescent="0.25">
      <c r="A18" s="5" t="s">
        <v>16</v>
      </c>
      <c r="B18">
        <f t="shared" ref="B18:I18" si="4">B12+$L$2-$M$2</f>
        <v>2.0987882281010961</v>
      </c>
      <c r="C18">
        <f t="shared" si="4"/>
        <v>4.8249126041649859</v>
      </c>
      <c r="D18">
        <f t="shared" si="4"/>
        <v>2.7769381206849566</v>
      </c>
      <c r="E18">
        <f t="shared" si="4"/>
        <v>3.5957042079323962</v>
      </c>
      <c r="F18">
        <f t="shared" si="4"/>
        <v>3.3890748963794444</v>
      </c>
      <c r="G18">
        <f t="shared" si="4"/>
        <v>2.9135493260818954</v>
      </c>
      <c r="H18">
        <f t="shared" si="4"/>
        <v>2.3016836266072396</v>
      </c>
      <c r="I18">
        <f t="shared" si="4"/>
        <v>4.5423874901994594</v>
      </c>
    </row>
    <row r="19" spans="1:9" x14ac:dyDescent="0.25">
      <c r="B19">
        <f t="shared" ref="B19:I19" si="5">B13+$L$3-$M$3</f>
        <v>1.9087601725507533</v>
      </c>
      <c r="C19">
        <f t="shared" si="5"/>
        <v>2.9285228704759163</v>
      </c>
      <c r="D19">
        <f t="shared" si="5"/>
        <v>3.0518682780039441</v>
      </c>
      <c r="E19">
        <f t="shared" si="5"/>
        <v>3.2615903479950568</v>
      </c>
      <c r="F19">
        <f t="shared" si="5"/>
        <v>2.4714591892164677</v>
      </c>
      <c r="G19">
        <f t="shared" si="5"/>
        <v>3.0991911464761515</v>
      </c>
      <c r="H19">
        <f t="shared" si="5"/>
        <v>1.1817985460736438</v>
      </c>
      <c r="I19">
        <f t="shared" si="5"/>
        <v>6.7475975791190876</v>
      </c>
    </row>
    <row r="20" spans="1:9" x14ac:dyDescent="0.25">
      <c r="B20">
        <f t="shared" ref="B20:I20" si="6">B14+$L$4-$M$4</f>
        <v>2.3550491680706109</v>
      </c>
      <c r="C20">
        <f t="shared" si="6"/>
        <v>3.2219376910028501</v>
      </c>
      <c r="D20">
        <f t="shared" si="6"/>
        <v>3.2870642127160892</v>
      </c>
      <c r="E20">
        <f t="shared" si="6"/>
        <v>2.4516719577432724</v>
      </c>
      <c r="F20">
        <f t="shared" si="6"/>
        <v>2.0176024920447908</v>
      </c>
      <c r="G20">
        <f t="shared" si="6"/>
        <v>3.3150663893367955</v>
      </c>
      <c r="H20">
        <f t="shared" si="6"/>
        <v>1.3829338631950598</v>
      </c>
      <c r="I20">
        <f t="shared" si="6"/>
        <v>5.962081038105957</v>
      </c>
    </row>
    <row r="21" spans="1:9" x14ac:dyDescent="0.25">
      <c r="B21">
        <f t="shared" ref="B21:I21" si="7">B15+$L$5-$M$5</f>
        <v>1.7259315614298885</v>
      </c>
      <c r="C21">
        <f t="shared" si="7"/>
        <v>4.282480639413869</v>
      </c>
      <c r="D21">
        <f t="shared" si="7"/>
        <v>2.2988275007466115</v>
      </c>
      <c r="E21">
        <f t="shared" si="7"/>
        <v>2.8079121391728314</v>
      </c>
      <c r="F21">
        <f t="shared" si="7"/>
        <v>1.983406097141053</v>
      </c>
      <c r="G21">
        <f t="shared" si="7"/>
        <v>2.9286656030547391</v>
      </c>
      <c r="H21">
        <f t="shared" si="7"/>
        <v>0.68359979270920235</v>
      </c>
      <c r="I21">
        <f t="shared" si="7"/>
        <v>5.6755201716952399</v>
      </c>
    </row>
    <row r="22" spans="1:9" x14ac:dyDescent="0.25">
      <c r="B22">
        <f t="shared" ref="B22:I22" si="8">B16+$L$6-$M$6</f>
        <v>1.4554892418372276</v>
      </c>
      <c r="C22">
        <f t="shared" si="8"/>
        <v>3.5877660450103903</v>
      </c>
      <c r="D22">
        <f t="shared" si="8"/>
        <v>1.9183397326820746</v>
      </c>
      <c r="E22">
        <f t="shared" si="8"/>
        <v>3.0568050587226665</v>
      </c>
      <c r="F22">
        <f t="shared" si="8"/>
        <v>2.513349150551079</v>
      </c>
      <c r="G22">
        <f t="shared" si="8"/>
        <v>3.2968075689442919</v>
      </c>
      <c r="H22">
        <f t="shared" si="8"/>
        <v>1.3386841653011636</v>
      </c>
      <c r="I22">
        <f t="shared" si="8"/>
        <v>6.177533502322067</v>
      </c>
    </row>
    <row r="24" spans="1:9" x14ac:dyDescent="0.25">
      <c r="A24" t="s">
        <v>32</v>
      </c>
      <c r="B24">
        <f>POWER(2,-B18)</f>
        <v>0.23345425225215707</v>
      </c>
      <c r="C24">
        <f t="shared" ref="C24:I24" si="9">POWER(2,-C18)</f>
        <v>3.5282274921337155E-2</v>
      </c>
      <c r="D24">
        <f t="shared" si="9"/>
        <v>0.14590102050275103</v>
      </c>
      <c r="E24">
        <f t="shared" si="9"/>
        <v>8.2715172135659668E-2</v>
      </c>
      <c r="F24">
        <f t="shared" si="9"/>
        <v>9.5452388158186269E-2</v>
      </c>
      <c r="G24">
        <f t="shared" si="9"/>
        <v>0.13271935396095305</v>
      </c>
      <c r="H24">
        <f t="shared" si="9"/>
        <v>0.20282626246323671</v>
      </c>
      <c r="I24">
        <f t="shared" si="9"/>
        <v>4.2914604410041475E-2</v>
      </c>
    </row>
    <row r="25" spans="1:9" x14ac:dyDescent="0.25">
      <c r="A25">
        <v>2</v>
      </c>
      <c r="B25">
        <f t="shared" ref="B25:I28" si="10">POWER(2,-B19)</f>
        <v>0.2663213192850884</v>
      </c>
      <c r="C25">
        <f t="shared" si="10"/>
        <v>0.13134900068970307</v>
      </c>
      <c r="D25">
        <f t="shared" si="10"/>
        <v>0.12058578238157246</v>
      </c>
      <c r="E25">
        <f t="shared" si="10"/>
        <v>0.10427098393038883</v>
      </c>
      <c r="F25">
        <f t="shared" si="10"/>
        <v>0.18030868704496877</v>
      </c>
      <c r="G25">
        <f t="shared" si="10"/>
        <v>0.11669453092352905</v>
      </c>
      <c r="H25">
        <f t="shared" si="10"/>
        <v>0.44080162697051978</v>
      </c>
      <c r="I25">
        <f t="shared" si="10"/>
        <v>9.3061646063576225E-3</v>
      </c>
    </row>
    <row r="26" spans="1:9" x14ac:dyDescent="0.25">
      <c r="A26">
        <v>3</v>
      </c>
      <c r="B26">
        <f t="shared" si="10"/>
        <v>0.19546074922761728</v>
      </c>
      <c r="C26">
        <f t="shared" si="10"/>
        <v>0.10717663336369576</v>
      </c>
      <c r="D26">
        <f t="shared" si="10"/>
        <v>0.10244601609750636</v>
      </c>
      <c r="E26">
        <f t="shared" si="10"/>
        <v>0.18279874138875962</v>
      </c>
      <c r="F26">
        <f t="shared" si="10"/>
        <v>0.24696825352547463</v>
      </c>
      <c r="G26">
        <f t="shared" si="10"/>
        <v>0.10047675003946087</v>
      </c>
      <c r="H26">
        <f t="shared" si="10"/>
        <v>0.38343824229828649</v>
      </c>
      <c r="I26">
        <f t="shared" si="10"/>
        <v>1.604112307527527E-2</v>
      </c>
    </row>
    <row r="27" spans="1:9" x14ac:dyDescent="0.25">
      <c r="A27">
        <v>4</v>
      </c>
      <c r="B27">
        <f t="shared" si="10"/>
        <v>0.30230325928079205</v>
      </c>
      <c r="C27">
        <f t="shared" si="10"/>
        <v>5.1386006996204797E-2</v>
      </c>
      <c r="D27">
        <f t="shared" si="10"/>
        <v>0.20322819850486226</v>
      </c>
      <c r="E27">
        <f t="shared" si="10"/>
        <v>0.14280197730088087</v>
      </c>
      <c r="F27">
        <f t="shared" si="10"/>
        <v>0.25289210488049751</v>
      </c>
      <c r="G27">
        <f t="shared" si="10"/>
        <v>0.13133600636055479</v>
      </c>
      <c r="H27">
        <f t="shared" si="10"/>
        <v>0.62260980728917925</v>
      </c>
      <c r="I27">
        <f t="shared" si="10"/>
        <v>1.9565826014525767E-2</v>
      </c>
    </row>
    <row r="28" spans="1:9" x14ac:dyDescent="0.25">
      <c r="A28">
        <v>5</v>
      </c>
      <c r="B28">
        <f t="shared" si="10"/>
        <v>0.36463141252645431</v>
      </c>
      <c r="C28">
        <f t="shared" si="10"/>
        <v>8.3171551508727515E-2</v>
      </c>
      <c r="D28">
        <f t="shared" si="10"/>
        <v>0.26455879182176506</v>
      </c>
      <c r="E28">
        <f t="shared" si="10"/>
        <v>0.12017385320274079</v>
      </c>
      <c r="F28">
        <f t="shared" si="10"/>
        <v>0.1751485378313837</v>
      </c>
      <c r="G28">
        <f t="shared" si="10"/>
        <v>0.10175646981632998</v>
      </c>
      <c r="H28">
        <f t="shared" si="10"/>
        <v>0.39538110563253082</v>
      </c>
      <c r="I28">
        <f t="shared" si="10"/>
        <v>1.3815834322127293E-2</v>
      </c>
    </row>
    <row r="30" spans="1:9" x14ac:dyDescent="0.25">
      <c r="A30" t="s">
        <v>0</v>
      </c>
      <c r="B30">
        <f t="shared" ref="B30:I30" si="11">AVERAGE(B24:B28)</f>
        <v>0.2724341985144218</v>
      </c>
      <c r="C30">
        <f t="shared" si="11"/>
        <v>8.1673093495933644E-2</v>
      </c>
      <c r="D30">
        <f t="shared" si="11"/>
        <v>0.16734396186169143</v>
      </c>
      <c r="E30">
        <f t="shared" si="11"/>
        <v>0.12655214559168596</v>
      </c>
      <c r="F30">
        <f t="shared" si="11"/>
        <v>0.19015399428810217</v>
      </c>
      <c r="G30">
        <f t="shared" si="11"/>
        <v>0.11659662222016556</v>
      </c>
      <c r="H30">
        <f t="shared" si="11"/>
        <v>0.40901140893075061</v>
      </c>
      <c r="I30">
        <f t="shared" si="11"/>
        <v>2.0328710485665487E-2</v>
      </c>
    </row>
    <row r="31" spans="1:9" x14ac:dyDescent="0.25">
      <c r="A31" t="s">
        <v>1</v>
      </c>
      <c r="B31">
        <f t="shared" ref="B31:I31" si="12">_xlfn.STDEV.S(B24:B28)</f>
        <v>6.4950370400859589E-2</v>
      </c>
      <c r="C31">
        <f t="shared" si="12"/>
        <v>3.933760076056312E-2</v>
      </c>
      <c r="D31">
        <f t="shared" si="12"/>
        <v>6.6325470315818758E-2</v>
      </c>
      <c r="E31">
        <f t="shared" si="12"/>
        <v>3.8361926404628835E-2</v>
      </c>
      <c r="F31">
        <f t="shared" si="12"/>
        <v>6.413738881332573E-2</v>
      </c>
      <c r="G31">
        <f t="shared" si="12"/>
        <v>1.5469986362541389E-2</v>
      </c>
      <c r="H31">
        <f t="shared" si="12"/>
        <v>0.14998914993070775</v>
      </c>
      <c r="I31">
        <f t="shared" si="12"/>
        <v>1.3162466300661872E-2</v>
      </c>
    </row>
    <row r="32" spans="1:9" x14ac:dyDescent="0.25">
      <c r="A32" t="s">
        <v>2</v>
      </c>
      <c r="B32">
        <f>B31/B30</f>
        <v>0.23840755219070386</v>
      </c>
      <c r="C32">
        <f t="shared" ref="C32:I32" si="13">C31/C30</f>
        <v>0.48164700364290314</v>
      </c>
      <c r="D32">
        <f t="shared" si="13"/>
        <v>0.3963421779785295</v>
      </c>
      <c r="E32">
        <f t="shared" si="13"/>
        <v>0.30313137896848968</v>
      </c>
      <c r="F32">
        <f t="shared" si="13"/>
        <v>0.33729183051580403</v>
      </c>
      <c r="G32">
        <f t="shared" si="13"/>
        <v>0.13267954137925131</v>
      </c>
      <c r="H32">
        <f t="shared" si="13"/>
        <v>0.36671140866904839</v>
      </c>
      <c r="I32">
        <f t="shared" si="13"/>
        <v>0.64748161522312031</v>
      </c>
    </row>
    <row r="33" spans="1:10" x14ac:dyDescent="0.25">
      <c r="A33" t="s">
        <v>14</v>
      </c>
      <c r="B33">
        <f>GEOMEAN(B24:B28)</f>
        <v>0.2663132889707589</v>
      </c>
      <c r="C33">
        <f t="shared" ref="C33:I33" si="14">GEOMEAN(C24:C28)</f>
        <v>7.3346708228358301E-2</v>
      </c>
      <c r="D33">
        <f t="shared" si="14"/>
        <v>0.15749658270088046</v>
      </c>
      <c r="E33">
        <f t="shared" si="14"/>
        <v>0.12202623496426745</v>
      </c>
      <c r="F33">
        <f t="shared" si="14"/>
        <v>0.17986939483730727</v>
      </c>
      <c r="G33">
        <f t="shared" si="14"/>
        <v>0.1157708536881099</v>
      </c>
      <c r="H33">
        <f t="shared" si="14"/>
        <v>0.38482115091835445</v>
      </c>
      <c r="I33">
        <f t="shared" si="14"/>
        <v>1.7688751617185493E-2</v>
      </c>
      <c r="J33">
        <f>GEOMEAN(B24:I28)</f>
        <v>0.12323989083503187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workbookViewId="0">
      <selection activeCell="B30" sqref="B30:B34"/>
    </sheetView>
  </sheetViews>
  <sheetFormatPr defaultRowHeight="15" x14ac:dyDescent="0.25"/>
  <cols>
    <col min="1" max="1" width="24.42578125" customWidth="1"/>
    <col min="14" max="14" width="38.42578125" customWidth="1"/>
    <col min="23" max="23" width="21.7109375" customWidth="1"/>
  </cols>
  <sheetData>
    <row r="1" spans="1:30" x14ac:dyDescent="0.25">
      <c r="A1" t="s">
        <v>29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K1" s="3" t="s">
        <v>11</v>
      </c>
      <c r="L1" s="3" t="s">
        <v>12</v>
      </c>
      <c r="M1" s="3" t="s">
        <v>13</v>
      </c>
      <c r="O1" s="2"/>
      <c r="P1" s="3"/>
      <c r="Q1" s="3"/>
      <c r="R1" s="3"/>
      <c r="S1" s="3"/>
      <c r="T1" s="3"/>
      <c r="U1" s="3"/>
      <c r="V1" s="3"/>
    </row>
    <row r="2" spans="1:30" x14ac:dyDescent="0.25">
      <c r="A2">
        <v>1</v>
      </c>
      <c r="B2" s="6">
        <v>0.29678642399999999</v>
      </c>
      <c r="C2" s="6">
        <v>8.2874078000000004E-2</v>
      </c>
      <c r="D2" s="6">
        <v>0.609086515</v>
      </c>
      <c r="E2" s="6">
        <v>0.13171674</v>
      </c>
      <c r="F2" s="6">
        <v>0.225547</v>
      </c>
      <c r="G2" s="6">
        <v>0.32076789999999999</v>
      </c>
      <c r="H2" s="6">
        <v>0.118365443</v>
      </c>
      <c r="I2" s="6">
        <v>3.3529336999999999E-2</v>
      </c>
      <c r="K2">
        <v>19.354518450464209</v>
      </c>
      <c r="L2">
        <v>23.948988462384829</v>
      </c>
      <c r="M2">
        <f>(L2+K2)/2</f>
        <v>21.651753456424519</v>
      </c>
      <c r="N2" s="4"/>
      <c r="O2" s="2"/>
      <c r="P2" s="2"/>
      <c r="Q2" s="2"/>
      <c r="R2" s="2"/>
      <c r="S2" s="2"/>
      <c r="T2" s="2"/>
      <c r="U2" s="2"/>
      <c r="V2" s="2"/>
    </row>
    <row r="3" spans="1:30" x14ac:dyDescent="0.25">
      <c r="A3">
        <v>2</v>
      </c>
      <c r="B3" s="6">
        <v>0.381854254</v>
      </c>
      <c r="C3" s="6">
        <v>6.6684335999999997E-2</v>
      </c>
      <c r="D3" s="6">
        <v>0.40539582899999999</v>
      </c>
      <c r="E3" s="6">
        <v>0.15761296</v>
      </c>
      <c r="F3" s="6">
        <v>0.192049</v>
      </c>
      <c r="G3" s="6">
        <v>0.28606216000000001</v>
      </c>
      <c r="H3" s="6">
        <v>0.32973920000000001</v>
      </c>
      <c r="I3" s="6">
        <v>6.4978891999999996E-2</v>
      </c>
      <c r="K3">
        <v>19.512065024740711</v>
      </c>
      <c r="L3">
        <v>24.034967980735939</v>
      </c>
      <c r="M3">
        <f t="shared" ref="M3:M6" si="0">(L3+K3)/2</f>
        <v>21.773516502738325</v>
      </c>
      <c r="N3" s="4"/>
      <c r="P3" s="2"/>
      <c r="Q3" s="2"/>
      <c r="R3" s="2"/>
      <c r="S3" s="2"/>
      <c r="T3" s="2"/>
      <c r="U3" s="2"/>
      <c r="V3" s="2"/>
    </row>
    <row r="4" spans="1:30" x14ac:dyDescent="0.25">
      <c r="A4">
        <v>3</v>
      </c>
      <c r="B4" s="6">
        <v>0.31799339900000001</v>
      </c>
      <c r="C4" s="6">
        <v>7.8322594999999995E-2</v>
      </c>
      <c r="D4" s="6">
        <v>0.61277775400000001</v>
      </c>
      <c r="E4" s="6">
        <v>0.15628850999999999</v>
      </c>
      <c r="F4" s="6">
        <v>0.15090600000000001</v>
      </c>
      <c r="G4" s="6">
        <v>0.40502374000000002</v>
      </c>
      <c r="H4" s="6">
        <v>0.10769271800000001</v>
      </c>
      <c r="I4" s="6">
        <v>8.8135280999999996E-2</v>
      </c>
      <c r="K4">
        <v>18.933019876839637</v>
      </c>
      <c r="L4">
        <v>23.099258520037282</v>
      </c>
      <c r="M4">
        <f t="shared" si="0"/>
        <v>21.016139198438459</v>
      </c>
      <c r="N4" s="4"/>
      <c r="P4" s="2"/>
      <c r="Q4" s="2"/>
      <c r="R4" s="2"/>
      <c r="S4" s="2"/>
      <c r="T4" s="2"/>
      <c r="U4" s="2"/>
      <c r="V4" s="2"/>
    </row>
    <row r="5" spans="1:30" x14ac:dyDescent="0.25">
      <c r="A5">
        <v>4</v>
      </c>
      <c r="B5" s="6">
        <v>0.64962640199999999</v>
      </c>
      <c r="C5" s="6">
        <v>0.137831602</v>
      </c>
      <c r="D5" s="6">
        <v>2.0457492720000001</v>
      </c>
      <c r="E5" s="6">
        <v>0.33042814999999998</v>
      </c>
      <c r="F5" s="6">
        <v>0.102504</v>
      </c>
      <c r="G5" s="6">
        <v>1.0829811600000001</v>
      </c>
      <c r="H5" s="6">
        <v>0.134477021</v>
      </c>
      <c r="I5" s="6">
        <v>4.9991102000000003E-2</v>
      </c>
      <c r="K5">
        <v>18.396187902592981</v>
      </c>
      <c r="L5">
        <v>22.93947352432237</v>
      </c>
      <c r="M5">
        <f t="shared" si="0"/>
        <v>20.667830713457676</v>
      </c>
      <c r="N5" s="4"/>
      <c r="P5" s="2"/>
      <c r="Q5" s="2"/>
      <c r="R5" s="2"/>
      <c r="S5" s="2"/>
      <c r="T5" s="2"/>
      <c r="U5" s="2"/>
      <c r="V5" s="2"/>
    </row>
    <row r="6" spans="1:30" x14ac:dyDescent="0.25">
      <c r="A6">
        <v>5</v>
      </c>
      <c r="B6" s="6">
        <v>1.848495346</v>
      </c>
      <c r="C6" s="6">
        <v>0.166902093</v>
      </c>
      <c r="D6" s="6">
        <v>2.8018362460000001</v>
      </c>
      <c r="E6" s="6">
        <v>0.22454315999999999</v>
      </c>
      <c r="F6" s="6">
        <v>9.9180000000000004E-2</v>
      </c>
      <c r="G6" s="6">
        <v>1.3710760200000001</v>
      </c>
      <c r="H6" s="6">
        <v>7.6264435000000005E-2</v>
      </c>
      <c r="I6" s="6">
        <v>3.2195396000000001E-2</v>
      </c>
      <c r="K6">
        <v>18.26037445633952</v>
      </c>
      <c r="L6">
        <v>23.176617878726972</v>
      </c>
      <c r="M6">
        <f t="shared" si="0"/>
        <v>20.718496167533246</v>
      </c>
      <c r="N6" s="4"/>
      <c r="P6" s="2"/>
      <c r="Q6" s="2"/>
      <c r="R6" s="2"/>
      <c r="S6" s="2"/>
      <c r="T6" s="2"/>
      <c r="U6" s="2"/>
      <c r="V6" s="2"/>
    </row>
    <row r="7" spans="1:30" x14ac:dyDescent="0.25">
      <c r="B7" s="1"/>
      <c r="C7" s="1"/>
      <c r="D7" s="1"/>
      <c r="E7" s="1"/>
      <c r="F7" s="1"/>
      <c r="G7" s="1"/>
      <c r="H7" s="1"/>
      <c r="I7" s="1"/>
    </row>
    <row r="8" spans="1:30" x14ac:dyDescent="0.25">
      <c r="A8" t="s">
        <v>0</v>
      </c>
      <c r="B8" s="1">
        <f>AVERAGE(B2:B6)</f>
        <v>0.69895116499999999</v>
      </c>
      <c r="C8" s="1">
        <f t="shared" ref="C8:I8" si="1">AVERAGE(C2:C6)</f>
        <v>0.10652294079999999</v>
      </c>
      <c r="D8" s="1">
        <f t="shared" si="1"/>
        <v>1.2949691232</v>
      </c>
      <c r="E8" s="1">
        <f t="shared" si="1"/>
        <v>0.20011790400000001</v>
      </c>
      <c r="F8" s="1">
        <f t="shared" si="1"/>
        <v>0.15403720000000001</v>
      </c>
      <c r="G8" s="1">
        <f t="shared" si="1"/>
        <v>0.69318219600000008</v>
      </c>
      <c r="H8" s="1">
        <f t="shared" si="1"/>
        <v>0.15330776340000002</v>
      </c>
      <c r="I8" s="1">
        <f t="shared" si="1"/>
        <v>5.3766001600000002E-2</v>
      </c>
    </row>
    <row r="9" spans="1:30" x14ac:dyDescent="0.25">
      <c r="A9" t="s">
        <v>1</v>
      </c>
      <c r="B9" s="1">
        <f>_xlfn.STDEV.S(B2:B6)</f>
        <v>0.65789446449658939</v>
      </c>
      <c r="C9" s="1">
        <f t="shared" ref="C9:I9" si="2">_xlfn.STDEV.S(C2:C6)</f>
        <v>4.3495738107056349E-2</v>
      </c>
      <c r="D9" s="1">
        <f t="shared" si="2"/>
        <v>1.0678810818396105</v>
      </c>
      <c r="E9" s="1">
        <f t="shared" si="2"/>
        <v>8.0597392362673922E-2</v>
      </c>
      <c r="F9" s="1">
        <f t="shared" si="2"/>
        <v>5.5302205974987959E-2</v>
      </c>
      <c r="G9" s="1">
        <f t="shared" si="2"/>
        <v>0.49973935613851173</v>
      </c>
      <c r="H9" s="1">
        <f t="shared" si="2"/>
        <v>0.10089601237512502</v>
      </c>
      <c r="I9" s="1">
        <f t="shared" si="2"/>
        <v>2.3430961166112027E-2</v>
      </c>
    </row>
    <row r="10" spans="1:30" x14ac:dyDescent="0.25">
      <c r="A10" t="s">
        <v>2</v>
      </c>
      <c r="B10" s="1">
        <f>B9/B8</f>
        <v>0.94125955780700277</v>
      </c>
      <c r="C10" s="1">
        <f t="shared" ref="C10:I10" si="3">C9/C8</f>
        <v>0.40832273105115358</v>
      </c>
      <c r="D10" s="1">
        <f t="shared" si="3"/>
        <v>0.82463825793835765</v>
      </c>
      <c r="E10" s="1">
        <f t="shared" si="3"/>
        <v>0.40274953290872922</v>
      </c>
      <c r="F10" s="1">
        <f t="shared" si="3"/>
        <v>0.35901850965213566</v>
      </c>
      <c r="G10" s="1">
        <f t="shared" si="3"/>
        <v>0.72093507164819282</v>
      </c>
      <c r="H10" s="1">
        <f t="shared" si="3"/>
        <v>0.65812722159330006</v>
      </c>
      <c r="I10" s="1">
        <f t="shared" si="3"/>
        <v>0.43579512087266736</v>
      </c>
    </row>
    <row r="12" spans="1:30" ht="15.75" x14ac:dyDescent="0.25">
      <c r="A12" s="5" t="s">
        <v>15</v>
      </c>
      <c r="B12">
        <f t="shared" ref="B12:I16" si="4">-LOG(B2,2)</f>
        <v>1.7525029950978961</v>
      </c>
      <c r="C12">
        <f t="shared" si="4"/>
        <v>3.5929352748931125</v>
      </c>
      <c r="D12">
        <f t="shared" si="4"/>
        <v>0.71528093096484757</v>
      </c>
      <c r="E12">
        <f t="shared" si="4"/>
        <v>2.924489384218893</v>
      </c>
      <c r="F12">
        <f t="shared" si="4"/>
        <v>2.1484999979850796</v>
      </c>
      <c r="G12">
        <f t="shared" si="4"/>
        <v>1.6403983197651533</v>
      </c>
      <c r="H12">
        <f t="shared" si="4"/>
        <v>3.078680149811365</v>
      </c>
      <c r="I12">
        <f t="shared" si="4"/>
        <v>4.8984322338207456</v>
      </c>
      <c r="X12">
        <f>B12-O4</f>
        <v>1.7525029950978961</v>
      </c>
      <c r="Y12">
        <f t="shared" ref="Y12:AD16" si="5">C12-P12</f>
        <v>3.5929352748931125</v>
      </c>
      <c r="Z12">
        <f t="shared" si="5"/>
        <v>0.71528093096484757</v>
      </c>
      <c r="AA12">
        <f t="shared" si="5"/>
        <v>2.924489384218893</v>
      </c>
      <c r="AB12">
        <f t="shared" si="5"/>
        <v>2.1484999979850796</v>
      </c>
      <c r="AC12">
        <f t="shared" si="5"/>
        <v>1.6403983197651533</v>
      </c>
      <c r="AD12">
        <f t="shared" si="5"/>
        <v>3.078680149811365</v>
      </c>
    </row>
    <row r="13" spans="1:30" x14ac:dyDescent="0.25">
      <c r="B13">
        <f t="shared" si="4"/>
        <v>1.3889059989133781</v>
      </c>
      <c r="C13">
        <f t="shared" si="4"/>
        <v>3.9065082743778534</v>
      </c>
      <c r="D13">
        <f t="shared" si="4"/>
        <v>1.3025968494766589</v>
      </c>
      <c r="E13">
        <f t="shared" si="4"/>
        <v>2.6655419271045031</v>
      </c>
      <c r="F13">
        <f t="shared" si="4"/>
        <v>2.3804536431183423</v>
      </c>
      <c r="G13">
        <f t="shared" si="4"/>
        <v>1.8055994227797312</v>
      </c>
      <c r="H13">
        <f t="shared" si="4"/>
        <v>1.6006026874548305</v>
      </c>
      <c r="I13">
        <f t="shared" si="4"/>
        <v>3.9438850462879049</v>
      </c>
      <c r="X13" t="e">
        <f>B13-#REF!</f>
        <v>#REF!</v>
      </c>
      <c r="Y13">
        <f t="shared" si="5"/>
        <v>3.9065082743778534</v>
      </c>
      <c r="Z13">
        <f t="shared" si="5"/>
        <v>1.3025968494766589</v>
      </c>
      <c r="AA13">
        <f t="shared" si="5"/>
        <v>2.6655419271045031</v>
      </c>
      <c r="AB13">
        <f t="shared" si="5"/>
        <v>2.3804536431183423</v>
      </c>
      <c r="AC13">
        <f t="shared" si="5"/>
        <v>1.8055994227797312</v>
      </c>
      <c r="AD13">
        <f t="shared" si="5"/>
        <v>1.6006026874548305</v>
      </c>
    </row>
    <row r="14" spans="1:30" x14ac:dyDescent="0.25">
      <c r="B14">
        <f t="shared" si="4"/>
        <v>1.652931276952597</v>
      </c>
      <c r="C14">
        <f t="shared" si="4"/>
        <v>3.6744276243784397</v>
      </c>
      <c r="D14">
        <f t="shared" si="4"/>
        <v>0.70656417160693186</v>
      </c>
      <c r="E14">
        <f t="shared" si="4"/>
        <v>2.6777163765327785</v>
      </c>
      <c r="F14">
        <f t="shared" si="4"/>
        <v>2.7282779265432495</v>
      </c>
      <c r="G14">
        <f t="shared" si="4"/>
        <v>1.3039216225036772</v>
      </c>
      <c r="H14">
        <f t="shared" si="4"/>
        <v>3.2150073943132154</v>
      </c>
      <c r="I14">
        <f t="shared" si="4"/>
        <v>3.5041365368643467</v>
      </c>
      <c r="X14" t="e">
        <f>B14-#REF!</f>
        <v>#REF!</v>
      </c>
      <c r="Y14">
        <f t="shared" si="5"/>
        <v>3.6744276243784397</v>
      </c>
      <c r="Z14">
        <f t="shared" si="5"/>
        <v>0.70656417160693186</v>
      </c>
      <c r="AA14">
        <f t="shared" si="5"/>
        <v>2.6777163765327785</v>
      </c>
      <c r="AB14">
        <f t="shared" si="5"/>
        <v>2.7282779265432495</v>
      </c>
      <c r="AC14">
        <f t="shared" si="5"/>
        <v>1.3039216225036772</v>
      </c>
      <c r="AD14">
        <f t="shared" si="5"/>
        <v>3.2150073943132154</v>
      </c>
    </row>
    <row r="15" spans="1:30" x14ac:dyDescent="0.25">
      <c r="B15">
        <f t="shared" si="4"/>
        <v>0.62231782741902242</v>
      </c>
      <c r="C15">
        <f t="shared" si="4"/>
        <v>2.8590213881106505</v>
      </c>
      <c r="D15">
        <f t="shared" si="4"/>
        <v>-1.0326293385300445</v>
      </c>
      <c r="E15">
        <f t="shared" si="4"/>
        <v>1.5975914960978046</v>
      </c>
      <c r="F15">
        <f t="shared" si="4"/>
        <v>3.2862478859608761</v>
      </c>
      <c r="G15">
        <f t="shared" si="4"/>
        <v>-0.11500814542916765</v>
      </c>
      <c r="H15">
        <f t="shared" si="4"/>
        <v>2.8945684241248695</v>
      </c>
      <c r="I15">
        <f t="shared" si="4"/>
        <v>4.3221848597444534</v>
      </c>
      <c r="X15">
        <f>B15-O5</f>
        <v>0.62231782741902242</v>
      </c>
      <c r="Y15">
        <f t="shared" si="5"/>
        <v>2.8590213881106505</v>
      </c>
      <c r="Z15">
        <f t="shared" si="5"/>
        <v>-1.0326293385300445</v>
      </c>
      <c r="AA15">
        <f t="shared" si="5"/>
        <v>1.5975914960978046</v>
      </c>
      <c r="AB15">
        <f t="shared" si="5"/>
        <v>3.2862478859608761</v>
      </c>
      <c r="AC15">
        <f t="shared" si="5"/>
        <v>-0.11500814542916765</v>
      </c>
      <c r="AD15">
        <f t="shared" si="5"/>
        <v>2.8945684241248695</v>
      </c>
    </row>
    <row r="16" spans="1:30" x14ac:dyDescent="0.25">
      <c r="B16">
        <f t="shared" si="4"/>
        <v>-0.88635141122265526</v>
      </c>
      <c r="C16">
        <f t="shared" si="4"/>
        <v>2.5829260482648171</v>
      </c>
      <c r="D16">
        <f t="shared" si="4"/>
        <v>-1.4863726395705334</v>
      </c>
      <c r="E16">
        <f t="shared" si="4"/>
        <v>2.1549353192600904</v>
      </c>
      <c r="F16">
        <f t="shared" si="4"/>
        <v>3.3338069644233417</v>
      </c>
      <c r="G16">
        <f t="shared" si="4"/>
        <v>-0.4553085642874497</v>
      </c>
      <c r="H16">
        <f t="shared" si="4"/>
        <v>3.7128457593340736</v>
      </c>
      <c r="I16">
        <f t="shared" si="4"/>
        <v>4.9570017946915605</v>
      </c>
      <c r="X16">
        <f>B16-O6</f>
        <v>-0.88635141122265526</v>
      </c>
      <c r="Y16">
        <f t="shared" si="5"/>
        <v>2.5829260482648171</v>
      </c>
      <c r="Z16">
        <f t="shared" si="5"/>
        <v>-1.4863726395705334</v>
      </c>
      <c r="AA16">
        <f t="shared" si="5"/>
        <v>2.1549353192600904</v>
      </c>
      <c r="AB16">
        <f t="shared" si="5"/>
        <v>3.3338069644233417</v>
      </c>
      <c r="AC16">
        <f t="shared" si="5"/>
        <v>-0.4553085642874497</v>
      </c>
      <c r="AD16">
        <f t="shared" si="5"/>
        <v>3.7128457593340736</v>
      </c>
    </row>
    <row r="18" spans="1:9" ht="15.75" x14ac:dyDescent="0.25">
      <c r="A18" s="5" t="s">
        <v>16</v>
      </c>
      <c r="B18">
        <f>B12+$L$2-$M$2</f>
        <v>4.0497380010582056</v>
      </c>
      <c r="C18">
        <f t="shared" ref="C18:I18" si="6">C12+$L$2-$M$2</f>
        <v>5.8901702808534218</v>
      </c>
      <c r="D18">
        <f t="shared" si="6"/>
        <v>3.0125159369251584</v>
      </c>
      <c r="E18">
        <f t="shared" si="6"/>
        <v>5.2217243901792045</v>
      </c>
      <c r="F18">
        <f t="shared" si="6"/>
        <v>4.4457350039453907</v>
      </c>
      <c r="G18">
        <f t="shared" si="6"/>
        <v>3.9376333257254643</v>
      </c>
      <c r="H18">
        <f t="shared" si="6"/>
        <v>5.3759151557716756</v>
      </c>
      <c r="I18">
        <f t="shared" si="6"/>
        <v>7.1956672397810557</v>
      </c>
    </row>
    <row r="19" spans="1:9" x14ac:dyDescent="0.25">
      <c r="B19">
        <f>B13+$L$3-$M$3</f>
        <v>3.6503574769109903</v>
      </c>
      <c r="C19">
        <f t="shared" ref="C19:I19" si="7">C13+$L$3-$M$3</f>
        <v>6.1679597523754666</v>
      </c>
      <c r="D19">
        <f t="shared" si="7"/>
        <v>3.5640483274742714</v>
      </c>
      <c r="E19">
        <f t="shared" si="7"/>
        <v>4.9269934051021167</v>
      </c>
      <c r="F19">
        <f t="shared" si="7"/>
        <v>4.6419051211159577</v>
      </c>
      <c r="G19">
        <f t="shared" si="7"/>
        <v>4.0670509007773461</v>
      </c>
      <c r="H19">
        <f t="shared" si="7"/>
        <v>3.8620541654524452</v>
      </c>
      <c r="I19">
        <f t="shared" si="7"/>
        <v>6.2053365242855207</v>
      </c>
    </row>
    <row r="20" spans="1:9" x14ac:dyDescent="0.25">
      <c r="B20">
        <f>B14+$L$4-$M$4</f>
        <v>3.7360505985514187</v>
      </c>
      <c r="C20">
        <f t="shared" ref="C20:I20" si="8">C14+$L$4-$M$4</f>
        <v>5.7575469459772606</v>
      </c>
      <c r="D20">
        <f t="shared" si="8"/>
        <v>2.7896834932057537</v>
      </c>
      <c r="E20">
        <f t="shared" si="8"/>
        <v>4.7608356981316007</v>
      </c>
      <c r="F20">
        <f t="shared" si="8"/>
        <v>4.8113972481420717</v>
      </c>
      <c r="G20">
        <f t="shared" si="8"/>
        <v>3.3870409441024982</v>
      </c>
      <c r="H20">
        <f t="shared" si="8"/>
        <v>5.2981267159120371</v>
      </c>
      <c r="I20">
        <f t="shared" si="8"/>
        <v>5.5872558584631697</v>
      </c>
    </row>
    <row r="21" spans="1:9" x14ac:dyDescent="0.25">
      <c r="B21">
        <f>B15+$L$5-$M$5</f>
        <v>2.8939606382837155</v>
      </c>
      <c r="C21">
        <f t="shared" ref="C21:I21" si="9">C15+$L$5-$M$5</f>
        <v>5.1306641989753459</v>
      </c>
      <c r="D21">
        <f t="shared" si="9"/>
        <v>1.2390134723346513</v>
      </c>
      <c r="E21">
        <f t="shared" si="9"/>
        <v>3.8692343069625004</v>
      </c>
      <c r="F21">
        <f t="shared" si="9"/>
        <v>5.5578906968255701</v>
      </c>
      <c r="G21">
        <f t="shared" si="9"/>
        <v>2.1566346654355257</v>
      </c>
      <c r="H21">
        <f t="shared" si="9"/>
        <v>5.1662112349895644</v>
      </c>
      <c r="I21">
        <f t="shared" si="9"/>
        <v>6.5938276706091479</v>
      </c>
    </row>
    <row r="22" spans="1:9" x14ac:dyDescent="0.25">
      <c r="B22">
        <f>B16+$L$6-$M$6</f>
        <v>1.571770299971071</v>
      </c>
      <c r="C22">
        <f t="shared" ref="C22:I22" si="10">C16+$L$6-$M$6</f>
        <v>5.041047759458543</v>
      </c>
      <c r="D22">
        <f t="shared" si="10"/>
        <v>0.97174907162319357</v>
      </c>
      <c r="E22">
        <f t="shared" si="10"/>
        <v>4.6130570304538168</v>
      </c>
      <c r="F22">
        <f t="shared" si="10"/>
        <v>5.7919286756170685</v>
      </c>
      <c r="G22">
        <f t="shared" si="10"/>
        <v>2.0028131469062771</v>
      </c>
      <c r="H22">
        <f t="shared" si="10"/>
        <v>6.170967470527799</v>
      </c>
      <c r="I22">
        <f t="shared" si="10"/>
        <v>7.4151235058852869</v>
      </c>
    </row>
    <row r="24" spans="1:9" x14ac:dyDescent="0.25">
      <c r="A24" t="s">
        <v>32</v>
      </c>
      <c r="B24">
        <f>POWER(2,-B18)</f>
        <v>6.0381985161802106E-2</v>
      </c>
      <c r="C24">
        <f t="shared" ref="C24:I24" si="11">POWER(2,-C18)</f>
        <v>1.6860950985055939E-2</v>
      </c>
      <c r="D24">
        <f t="shared" si="11"/>
        <v>0.12392026702334513</v>
      </c>
      <c r="E24">
        <f t="shared" si="11"/>
        <v>2.679812011967548E-2</v>
      </c>
      <c r="F24">
        <f t="shared" si="11"/>
        <v>4.5888135392907876E-2</v>
      </c>
      <c r="G24">
        <f t="shared" si="11"/>
        <v>6.5261080062686452E-2</v>
      </c>
      <c r="H24">
        <f t="shared" si="11"/>
        <v>2.4081763331924272E-2</v>
      </c>
      <c r="I24">
        <f t="shared" si="11"/>
        <v>6.8216325461674847E-3</v>
      </c>
    </row>
    <row r="25" spans="1:9" x14ac:dyDescent="0.25">
      <c r="A25">
        <v>2</v>
      </c>
      <c r="B25">
        <f t="shared" ref="B25:I28" si="12">POWER(2,-B19)</f>
        <v>7.9640303160540271E-2</v>
      </c>
      <c r="C25">
        <f t="shared" si="12"/>
        <v>1.3907821320485599E-2</v>
      </c>
      <c r="D25">
        <f t="shared" si="12"/>
        <v>8.4550182126761242E-2</v>
      </c>
      <c r="E25">
        <f t="shared" si="12"/>
        <v>3.2872080865779987E-2</v>
      </c>
      <c r="F25">
        <f t="shared" si="12"/>
        <v>4.0054131704602057E-2</v>
      </c>
      <c r="G25">
        <f t="shared" si="12"/>
        <v>5.9661708378293828E-2</v>
      </c>
      <c r="H25">
        <f t="shared" si="12"/>
        <v>6.8771081052075897E-2</v>
      </c>
      <c r="I25">
        <f t="shared" si="12"/>
        <v>1.3552130436436079E-2</v>
      </c>
    </row>
    <row r="26" spans="1:9" x14ac:dyDescent="0.25">
      <c r="A26">
        <v>3</v>
      </c>
      <c r="B26">
        <f t="shared" si="12"/>
        <v>7.5047582084613762E-2</v>
      </c>
      <c r="C26">
        <f t="shared" si="12"/>
        <v>1.8484413185389605E-2</v>
      </c>
      <c r="D26">
        <f t="shared" si="12"/>
        <v>0.14461774658706117</v>
      </c>
      <c r="E26">
        <f t="shared" si="12"/>
        <v>3.6884648612177544E-2</v>
      </c>
      <c r="F26">
        <f t="shared" si="12"/>
        <v>3.5614356957330166E-2</v>
      </c>
      <c r="G26">
        <f t="shared" si="12"/>
        <v>9.5587054540925434E-2</v>
      </c>
      <c r="H26">
        <f t="shared" si="12"/>
        <v>2.5415867497363239E-2</v>
      </c>
      <c r="I26">
        <f t="shared" si="12"/>
        <v>2.0800242257223676E-2</v>
      </c>
    </row>
    <row r="27" spans="1:9" x14ac:dyDescent="0.25">
      <c r="A27">
        <v>4</v>
      </c>
      <c r="B27">
        <f t="shared" si="12"/>
        <v>0.13453368609270419</v>
      </c>
      <c r="C27">
        <f t="shared" si="12"/>
        <v>2.8544088448428716E-2</v>
      </c>
      <c r="D27">
        <f t="shared" si="12"/>
        <v>0.42366226116472638</v>
      </c>
      <c r="E27">
        <f t="shared" si="12"/>
        <v>6.8429664914223851E-2</v>
      </c>
      <c r="F27">
        <f t="shared" si="12"/>
        <v>2.1227956432790643E-2</v>
      </c>
      <c r="G27">
        <f t="shared" si="12"/>
        <v>0.224278826992245</v>
      </c>
      <c r="H27">
        <f t="shared" si="12"/>
        <v>2.7849375078040573E-2</v>
      </c>
      <c r="I27">
        <f t="shared" si="12"/>
        <v>1.0352853891391489E-2</v>
      </c>
    </row>
    <row r="28" spans="1:9" x14ac:dyDescent="0.25">
      <c r="A28">
        <v>5</v>
      </c>
      <c r="B28">
        <f t="shared" si="12"/>
        <v>0.33639535736572518</v>
      </c>
      <c r="C28">
        <f t="shared" si="12"/>
        <v>3.0373400366582537E-2</v>
      </c>
      <c r="D28">
        <f t="shared" si="12"/>
        <v>0.50988751867455961</v>
      </c>
      <c r="E28">
        <f t="shared" si="12"/>
        <v>4.0863114270577761E-2</v>
      </c>
      <c r="F28">
        <f t="shared" si="12"/>
        <v>1.8049107678701517E-2</v>
      </c>
      <c r="G28">
        <f t="shared" si="12"/>
        <v>0.24951299375544986</v>
      </c>
      <c r="H28">
        <f t="shared" si="12"/>
        <v>1.3878856617970697E-2</v>
      </c>
      <c r="I28">
        <f t="shared" si="12"/>
        <v>5.8590257023839109E-3</v>
      </c>
    </row>
    <row r="30" spans="1:9" x14ac:dyDescent="0.25">
      <c r="A30" t="s">
        <v>0</v>
      </c>
      <c r="B30">
        <f t="shared" ref="B30:I30" si="13">AVERAGE(B24:B28)</f>
        <v>0.13719978277307709</v>
      </c>
      <c r="C30">
        <f t="shared" si="13"/>
        <v>2.1634134861188477E-2</v>
      </c>
      <c r="D30">
        <f t="shared" si="13"/>
        <v>0.25732759511529074</v>
      </c>
      <c r="E30">
        <f t="shared" si="13"/>
        <v>4.1169525756486927E-2</v>
      </c>
      <c r="F30">
        <f t="shared" si="13"/>
        <v>3.2166737633266454E-2</v>
      </c>
      <c r="G30">
        <f t="shared" si="13"/>
        <v>0.13886033274592011</v>
      </c>
      <c r="H30">
        <f t="shared" si="13"/>
        <v>3.1999388715474933E-2</v>
      </c>
      <c r="I30">
        <f t="shared" si="13"/>
        <v>1.1477176966720529E-2</v>
      </c>
    </row>
    <row r="31" spans="1:9" x14ac:dyDescent="0.25">
      <c r="A31" t="s">
        <v>1</v>
      </c>
      <c r="B31">
        <f t="shared" ref="B31:I31" si="14">_xlfn.STDEV.S(B24:B28)</f>
        <v>0.11485093467440328</v>
      </c>
      <c r="C31">
        <f t="shared" si="14"/>
        <v>7.3573461932819571E-3</v>
      </c>
      <c r="D31">
        <f t="shared" si="14"/>
        <v>0.19481195785996966</v>
      </c>
      <c r="E31">
        <f t="shared" si="14"/>
        <v>1.6100886145891152E-2</v>
      </c>
      <c r="F31">
        <f t="shared" si="14"/>
        <v>1.2055478323198142E-2</v>
      </c>
      <c r="G31">
        <f t="shared" si="14"/>
        <v>9.0970021506621979E-2</v>
      </c>
      <c r="H31">
        <f t="shared" si="14"/>
        <v>2.1235378483375231E-2</v>
      </c>
      <c r="I31">
        <f t="shared" si="14"/>
        <v>6.0358677539127737E-3</v>
      </c>
    </row>
    <row r="32" spans="1:9" x14ac:dyDescent="0.25">
      <c r="A32" t="s">
        <v>2</v>
      </c>
      <c r="B32">
        <f>B31/B30</f>
        <v>0.83710726324080331</v>
      </c>
      <c r="C32">
        <f t="shared" ref="C32:I32" si="15">C31/C30</f>
        <v>0.34008044419104538</v>
      </c>
      <c r="D32">
        <f t="shared" si="15"/>
        <v>0.75705816849019969</v>
      </c>
      <c r="E32">
        <f t="shared" si="15"/>
        <v>0.39108748157863332</v>
      </c>
      <c r="F32">
        <f t="shared" si="15"/>
        <v>0.37478088268206938</v>
      </c>
      <c r="G32">
        <f t="shared" si="15"/>
        <v>0.65511885005399284</v>
      </c>
      <c r="H32">
        <f t="shared" si="15"/>
        <v>0.66361825446702305</v>
      </c>
      <c r="I32">
        <f t="shared" si="15"/>
        <v>0.52590177631786172</v>
      </c>
    </row>
    <row r="34" spans="1:10" x14ac:dyDescent="0.25">
      <c r="A34" t="s">
        <v>14</v>
      </c>
      <c r="B34">
        <f>GEOMEAN(B24:B28)</f>
        <v>0.1103091673082888</v>
      </c>
      <c r="C34">
        <f t="shared" ref="C34:I34" si="16">GEOMEAN(C24:C28)</f>
        <v>2.0653387144209844E-2</v>
      </c>
      <c r="D34">
        <f t="shared" si="16"/>
        <v>0.2009067497894354</v>
      </c>
      <c r="E34">
        <f t="shared" si="16"/>
        <v>3.9054457584605906E-2</v>
      </c>
      <c r="F34">
        <f t="shared" si="16"/>
        <v>3.0190294720508104E-2</v>
      </c>
      <c r="G34">
        <f t="shared" si="16"/>
        <v>0.1158046752110316</v>
      </c>
      <c r="H34">
        <f t="shared" si="16"/>
        <v>2.7686856085728035E-2</v>
      </c>
      <c r="I34">
        <f t="shared" si="16"/>
        <v>1.0312642323631454E-2</v>
      </c>
      <c r="J34">
        <f>GEOMEAN(B24:I28)</f>
        <v>4.5335471233287392E-2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tabSelected="1" workbookViewId="0">
      <selection activeCell="B24" sqref="B24:B28"/>
    </sheetView>
  </sheetViews>
  <sheetFormatPr defaultRowHeight="15" x14ac:dyDescent="0.25"/>
  <cols>
    <col min="1" max="1" width="24.42578125" customWidth="1"/>
    <col min="14" max="14" width="38.42578125" customWidth="1"/>
    <col min="23" max="23" width="21.7109375" customWidth="1"/>
  </cols>
  <sheetData>
    <row r="1" spans="1:30" x14ac:dyDescent="0.25">
      <c r="A1" t="s">
        <v>29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33</v>
      </c>
      <c r="K1" s="3" t="s">
        <v>11</v>
      </c>
      <c r="L1" s="3" t="s">
        <v>12</v>
      </c>
      <c r="M1" s="3" t="s">
        <v>13</v>
      </c>
      <c r="N1" s="9" t="s">
        <v>31</v>
      </c>
      <c r="O1" s="3" t="s">
        <v>3</v>
      </c>
      <c r="P1" s="3" t="s">
        <v>4</v>
      </c>
      <c r="Q1" s="3" t="s">
        <v>5</v>
      </c>
      <c r="R1" s="3" t="s">
        <v>6</v>
      </c>
      <c r="S1" s="3" t="s">
        <v>7</v>
      </c>
      <c r="T1" s="3" t="s">
        <v>8</v>
      </c>
      <c r="U1" s="3" t="s">
        <v>9</v>
      </c>
      <c r="V1" s="3" t="s">
        <v>10</v>
      </c>
    </row>
    <row r="2" spans="1:30" x14ac:dyDescent="0.25">
      <c r="A2">
        <v>1</v>
      </c>
      <c r="B2" s="1">
        <v>0.91483281699999996</v>
      </c>
      <c r="C2" s="1">
        <v>0.33809935699999999</v>
      </c>
      <c r="D2" s="1">
        <v>0.53549561400000001</v>
      </c>
      <c r="E2" s="1">
        <v>0.39711808999999998</v>
      </c>
      <c r="F2" s="1">
        <v>0.28253699999999998</v>
      </c>
      <c r="G2" s="1">
        <v>0.31908958999999998</v>
      </c>
      <c r="H2" s="1">
        <v>2.0162673999999998</v>
      </c>
      <c r="I2" s="1">
        <v>0.202562781</v>
      </c>
      <c r="K2">
        <v>18.994127035624647</v>
      </c>
      <c r="L2">
        <v>22.942200119999999</v>
      </c>
      <c r="M2">
        <f>(L2+K2)/2</f>
        <v>20.968163577812323</v>
      </c>
      <c r="N2" s="9"/>
      <c r="O2" s="2">
        <v>2.7833062129999999</v>
      </c>
      <c r="P2" s="2">
        <v>1.0286404499999999</v>
      </c>
      <c r="Q2" s="2">
        <v>1.629203</v>
      </c>
      <c r="R2" s="2">
        <v>1.2082002599999999</v>
      </c>
      <c r="S2" s="2">
        <v>0.85959640000000004</v>
      </c>
      <c r="T2" s="2">
        <v>0.97080474400000005</v>
      </c>
      <c r="U2" s="2">
        <v>6.1343329999999998</v>
      </c>
      <c r="V2" s="2">
        <v>0.61628117999999998</v>
      </c>
    </row>
    <row r="3" spans="1:30" x14ac:dyDescent="0.25">
      <c r="A3">
        <v>2</v>
      </c>
      <c r="B3" s="1">
        <v>0.62572563299999995</v>
      </c>
      <c r="C3" s="1">
        <v>0.22770628600000001</v>
      </c>
      <c r="D3" s="1">
        <v>0.26303042199999999</v>
      </c>
      <c r="E3" s="1">
        <v>0.43222676999999998</v>
      </c>
      <c r="F3" s="1">
        <v>0.18959899999999999</v>
      </c>
      <c r="G3" s="1">
        <v>0.26381398</v>
      </c>
      <c r="H3" s="1">
        <v>2.0788378000000001</v>
      </c>
      <c r="I3" s="1">
        <v>4.4432207000000001E-2</v>
      </c>
      <c r="K3">
        <v>17.729627530908783</v>
      </c>
      <c r="L3">
        <v>21.97452019</v>
      </c>
      <c r="M3">
        <f t="shared" ref="M3:M6" si="0">(L3+K3)/2</f>
        <v>19.852073860454389</v>
      </c>
      <c r="O3" s="2">
        <v>1.9037205589999999</v>
      </c>
      <c r="P3" s="2">
        <v>0.69277829999999996</v>
      </c>
      <c r="Q3" s="2">
        <v>0.80024899999999999</v>
      </c>
      <c r="R3" s="2">
        <v>1.31501563</v>
      </c>
      <c r="S3" s="2">
        <v>0.57683989999999996</v>
      </c>
      <c r="T3" s="2">
        <v>0.80263308899999997</v>
      </c>
      <c r="U3" s="2">
        <v>6.3246989999999998</v>
      </c>
      <c r="V3" s="2">
        <v>0.13518146</v>
      </c>
    </row>
    <row r="4" spans="1:30" x14ac:dyDescent="0.25">
      <c r="A4">
        <v>3</v>
      </c>
      <c r="B4" s="1">
        <v>0.60153017900000005</v>
      </c>
      <c r="C4" s="1">
        <v>0.19998738499999999</v>
      </c>
      <c r="D4" s="1">
        <v>0.15176757299999999</v>
      </c>
      <c r="E4" s="1">
        <v>0.32410093000000001</v>
      </c>
      <c r="F4" s="1">
        <v>0.17352200000000001</v>
      </c>
      <c r="G4" s="1">
        <v>0.17422161999999999</v>
      </c>
      <c r="H4" s="1">
        <v>1.3214679</v>
      </c>
      <c r="I4" s="1">
        <v>1.5838596999999999E-2</v>
      </c>
      <c r="K4">
        <v>18.030113156845641</v>
      </c>
      <c r="L4">
        <v>21.42924382</v>
      </c>
      <c r="M4">
        <f t="shared" si="0"/>
        <v>19.72967848842282</v>
      </c>
      <c r="O4" s="2">
        <v>1.830107811</v>
      </c>
      <c r="P4" s="2">
        <v>0.60844573999999996</v>
      </c>
      <c r="Q4" s="2">
        <v>0.46174100000000001</v>
      </c>
      <c r="R4" s="2">
        <v>0.98605134999999999</v>
      </c>
      <c r="S4" s="2">
        <v>0.52792689999999998</v>
      </c>
      <c r="T4" s="2">
        <v>0.53005544699999996</v>
      </c>
      <c r="U4" s="2">
        <v>4.0204610000000001</v>
      </c>
      <c r="V4" s="2">
        <v>4.8187670000000002E-2</v>
      </c>
    </row>
    <row r="5" spans="1:30" x14ac:dyDescent="0.25">
      <c r="A5">
        <v>4</v>
      </c>
      <c r="B5" s="1">
        <v>0.72758896200000001</v>
      </c>
      <c r="C5" s="1">
        <v>0.16894743500000001</v>
      </c>
      <c r="D5" s="1">
        <v>0.28700271999999999</v>
      </c>
      <c r="E5" s="1">
        <v>0.45656559000000002</v>
      </c>
      <c r="F5" s="1">
        <v>0.34683599999999998</v>
      </c>
      <c r="G5" s="1">
        <v>0.47136513000000002</v>
      </c>
      <c r="H5" s="1">
        <v>1.2663811</v>
      </c>
      <c r="I5" s="1">
        <v>0.115685723</v>
      </c>
      <c r="K5">
        <v>19.465565388571857</v>
      </c>
      <c r="L5">
        <v>23.397780780000001</v>
      </c>
      <c r="M5">
        <f t="shared" si="0"/>
        <v>21.431673084285929</v>
      </c>
      <c r="O5" s="2">
        <v>2.21363165</v>
      </c>
      <c r="P5" s="2">
        <v>0.51400915999999996</v>
      </c>
      <c r="Q5" s="2">
        <v>0.87318300000000004</v>
      </c>
      <c r="R5" s="2">
        <v>1.38906456</v>
      </c>
      <c r="S5" s="2">
        <v>1.055221</v>
      </c>
      <c r="T5" s="2">
        <v>1.434090984</v>
      </c>
      <c r="U5" s="2">
        <v>3.8528639999999998</v>
      </c>
      <c r="V5" s="2">
        <v>0.35196463</v>
      </c>
    </row>
    <row r="6" spans="1:30" x14ac:dyDescent="0.25">
      <c r="A6">
        <v>5</v>
      </c>
      <c r="B6" s="1">
        <v>1.4734950570000001</v>
      </c>
      <c r="C6" s="1">
        <v>0.430327242</v>
      </c>
      <c r="D6" s="1">
        <v>0.86863201499999998</v>
      </c>
      <c r="E6" s="1">
        <v>1.0885568999999999</v>
      </c>
      <c r="F6" s="1">
        <v>0.93540100000000004</v>
      </c>
      <c r="G6" s="1">
        <v>0.64842708999999998</v>
      </c>
      <c r="H6" s="1">
        <v>4.7031916000000002</v>
      </c>
      <c r="I6" s="1">
        <v>0.21102559500000001</v>
      </c>
      <c r="K6">
        <v>16.996228110224227</v>
      </c>
      <c r="L6">
        <v>22.376474300000002</v>
      </c>
      <c r="M6">
        <f t="shared" si="0"/>
        <v>19.686351205112114</v>
      </c>
      <c r="O6" s="2">
        <v>4.4829917239999997</v>
      </c>
      <c r="P6" s="2">
        <v>1.3092364700000001</v>
      </c>
      <c r="Q6" s="2">
        <v>2.642744</v>
      </c>
      <c r="R6" s="2">
        <v>3.3118479399999998</v>
      </c>
      <c r="S6" s="2">
        <v>2.8458833000000001</v>
      </c>
      <c r="T6" s="2">
        <v>1.9727879399999999</v>
      </c>
      <c r="U6" s="2">
        <v>14.309089999999999</v>
      </c>
      <c r="V6" s="2">
        <v>0.64202862000000005</v>
      </c>
    </row>
    <row r="7" spans="1:30" x14ac:dyDescent="0.25">
      <c r="B7" s="1"/>
      <c r="C7" s="1"/>
      <c r="D7" s="1"/>
      <c r="E7" s="1"/>
      <c r="F7" s="1"/>
      <c r="G7" s="1"/>
      <c r="H7" s="1"/>
      <c r="I7" s="1"/>
    </row>
    <row r="8" spans="1:30" x14ac:dyDescent="0.25">
      <c r="A8" t="s">
        <v>0</v>
      </c>
      <c r="B8" s="1">
        <f>AVERAGE(B2:B6)</f>
        <v>0.86863452959999987</v>
      </c>
      <c r="C8" s="1">
        <f t="shared" ref="C8:I8" si="1">AVERAGE(C2:C6)</f>
        <v>0.27301354099999997</v>
      </c>
      <c r="D8" s="1">
        <f t="shared" si="1"/>
        <v>0.42118566879999991</v>
      </c>
      <c r="E8" s="1">
        <f t="shared" si="1"/>
        <v>0.53971365599999999</v>
      </c>
      <c r="F8" s="1">
        <f t="shared" si="1"/>
        <v>0.38557900000000001</v>
      </c>
      <c r="G8" s="1">
        <f t="shared" si="1"/>
        <v>0.37538348200000005</v>
      </c>
      <c r="H8" s="1">
        <f t="shared" si="1"/>
        <v>2.2772291600000001</v>
      </c>
      <c r="I8" s="1">
        <f t="shared" si="1"/>
        <v>0.11790898059999999</v>
      </c>
    </row>
    <row r="9" spans="1:30" x14ac:dyDescent="0.25">
      <c r="A9" t="s">
        <v>1</v>
      </c>
      <c r="B9" s="1">
        <f>_xlfn.STDEV.S(B2:B6)</f>
        <v>0.35994230706523767</v>
      </c>
      <c r="C9" s="1">
        <f t="shared" ref="C9:I9" si="2">_xlfn.STDEV.S(C2:C6)</f>
        <v>0.10862675223037588</v>
      </c>
      <c r="D9" s="1">
        <f t="shared" si="2"/>
        <v>0.28673997475190294</v>
      </c>
      <c r="E9" s="1">
        <f t="shared" si="2"/>
        <v>0.31085297211140361</v>
      </c>
      <c r="F9" s="1">
        <f t="shared" si="2"/>
        <v>0.31535663824708049</v>
      </c>
      <c r="G9" s="1">
        <f t="shared" si="2"/>
        <v>0.18698137567602566</v>
      </c>
      <c r="H9" s="1">
        <f t="shared" si="2"/>
        <v>1.4078394189962016</v>
      </c>
      <c r="I9" s="1">
        <f t="shared" si="2"/>
        <v>8.8965038274529673E-2</v>
      </c>
    </row>
    <row r="10" spans="1:30" x14ac:dyDescent="0.25">
      <c r="A10" t="s">
        <v>2</v>
      </c>
      <c r="B10" s="1">
        <f>B9/B8</f>
        <v>0.41437715725045904</v>
      </c>
      <c r="C10" s="1">
        <f t="shared" ref="C10:I10" si="3">C9/C8</f>
        <v>0.39788045615794526</v>
      </c>
      <c r="D10" s="1">
        <f t="shared" si="3"/>
        <v>0.6807923345750434</v>
      </c>
      <c r="E10" s="1">
        <f t="shared" si="3"/>
        <v>0.57595906395113272</v>
      </c>
      <c r="F10" s="1">
        <f t="shared" si="3"/>
        <v>0.81787814753158361</v>
      </c>
      <c r="G10" s="1">
        <f t="shared" si="3"/>
        <v>0.49810762764469652</v>
      </c>
      <c r="H10" s="1">
        <f t="shared" si="3"/>
        <v>0.61822474598744448</v>
      </c>
      <c r="I10" s="1">
        <f t="shared" si="3"/>
        <v>0.7545230042853045</v>
      </c>
    </row>
    <row r="11" spans="1:30" x14ac:dyDescent="0.25">
      <c r="X11" t="s">
        <v>30</v>
      </c>
    </row>
    <row r="12" spans="1:30" ht="15.75" x14ac:dyDescent="0.25">
      <c r="A12" s="5" t="s">
        <v>15</v>
      </c>
      <c r="B12">
        <f t="shared" ref="B12:F12" si="4">-LOG(B2,2)</f>
        <v>0.12841997566820415</v>
      </c>
      <c r="C12">
        <f t="shared" si="4"/>
        <v>1.5644808223821693</v>
      </c>
      <c r="D12">
        <f t="shared" si="4"/>
        <v>0.90105333631960471</v>
      </c>
      <c r="E12">
        <f t="shared" si="4"/>
        <v>1.3323600131515265</v>
      </c>
      <c r="F12">
        <f t="shared" si="4"/>
        <v>1.8234882849837664</v>
      </c>
      <c r="G12">
        <f t="shared" ref="G12:I12" si="5">-LOG(G2,2)</f>
        <v>1.6479665520813396</v>
      </c>
      <c r="H12">
        <f t="shared" si="5"/>
        <v>-1.0116869836154596</v>
      </c>
      <c r="I12">
        <f t="shared" si="5"/>
        <v>2.3035589780013264</v>
      </c>
      <c r="N12" s="5" t="s">
        <v>17</v>
      </c>
      <c r="O12">
        <f t="shared" ref="O12:V12" si="6">-LOG(O2,2)</f>
        <v>-1.4767996394184575</v>
      </c>
      <c r="P12">
        <f t="shared" si="6"/>
        <v>-4.0738792097758443E-2</v>
      </c>
      <c r="Q12">
        <f t="shared" si="6"/>
        <v>-0.70416637602230436</v>
      </c>
      <c r="R12">
        <f t="shared" si="6"/>
        <v>-0.27285960214950844</v>
      </c>
      <c r="S12">
        <f t="shared" si="6"/>
        <v>0.21826865413309304</v>
      </c>
      <c r="T12">
        <f t="shared" si="6"/>
        <v>4.2746936410108495E-2</v>
      </c>
      <c r="U12">
        <f t="shared" si="6"/>
        <v>-2.6169064848978474</v>
      </c>
      <c r="V12">
        <f t="shared" si="6"/>
        <v>0.69833936014177111</v>
      </c>
      <c r="W12" t="s">
        <v>18</v>
      </c>
      <c r="X12">
        <f>B12-O12</f>
        <v>1.6052196150866616</v>
      </c>
      <c r="Y12">
        <f t="shared" ref="Y12:AD12" si="7">C12-P12</f>
        <v>1.6052196144799278</v>
      </c>
      <c r="Z12">
        <f t="shared" si="7"/>
        <v>1.605219712341909</v>
      </c>
      <c r="AA12">
        <f t="shared" si="7"/>
        <v>1.605219615301035</v>
      </c>
      <c r="AB12">
        <f t="shared" si="7"/>
        <v>1.6052196308506734</v>
      </c>
      <c r="AC12">
        <f t="shared" si="7"/>
        <v>1.6052196156712311</v>
      </c>
      <c r="AD12">
        <f t="shared" si="7"/>
        <v>1.6052195012823878</v>
      </c>
    </row>
    <row r="13" spans="1:30" x14ac:dyDescent="0.25">
      <c r="B13">
        <f t="shared" ref="B13:F13" si="8">-LOG(B3,2)</f>
        <v>0.67639788929263456</v>
      </c>
      <c r="C13">
        <f t="shared" si="8"/>
        <v>2.1347539762022398</v>
      </c>
      <c r="D13">
        <f t="shared" si="8"/>
        <v>1.9266984241518961</v>
      </c>
      <c r="E13">
        <f t="shared" si="8"/>
        <v>1.2101396664885906</v>
      </c>
      <c r="F13">
        <f t="shared" si="8"/>
        <v>2.3989767398223165</v>
      </c>
      <c r="G13">
        <f t="shared" ref="G13:I16" si="9">-LOG(G3,2)</f>
        <v>1.9224070771429813</v>
      </c>
      <c r="H13">
        <f t="shared" si="9"/>
        <v>-1.0557771972225236</v>
      </c>
      <c r="I13">
        <f t="shared" si="9"/>
        <v>4.4922503862868863</v>
      </c>
      <c r="O13">
        <f t="shared" ref="O13:V13" si="10">-LOG(O3,2)</f>
        <v>-0.92882172563541454</v>
      </c>
      <c r="P13">
        <f t="shared" si="10"/>
        <v>0.52953435387106618</v>
      </c>
      <c r="Q13">
        <f t="shared" si="10"/>
        <v>0.32147912592305677</v>
      </c>
      <c r="R13">
        <f t="shared" si="10"/>
        <v>-0.39507994719018624</v>
      </c>
      <c r="S13">
        <f t="shared" si="10"/>
        <v>0.79375713568093709</v>
      </c>
      <c r="T13">
        <f t="shared" si="10"/>
        <v>0.31718746162991363</v>
      </c>
      <c r="U13">
        <f t="shared" si="10"/>
        <v>-2.6609968218558948</v>
      </c>
      <c r="V13">
        <f t="shared" si="10"/>
        <v>2.8870307938602759</v>
      </c>
      <c r="X13">
        <f t="shared" ref="X13:X16" si="11">B13-O13</f>
        <v>1.6052196149280491</v>
      </c>
      <c r="Y13">
        <f t="shared" ref="Y13:Y16" si="12">C13-P13</f>
        <v>1.6052196223311737</v>
      </c>
      <c r="Z13">
        <f t="shared" ref="Z13:Z16" si="13">D13-Q13</f>
        <v>1.6052192982288394</v>
      </c>
      <c r="AA13">
        <f t="shared" ref="AA13:AA16" si="14">E13-R13</f>
        <v>1.6052196136787769</v>
      </c>
      <c r="AB13">
        <f t="shared" ref="AB13:AB16" si="15">F13-S13</f>
        <v>1.6052196041413795</v>
      </c>
      <c r="AC13">
        <f t="shared" ref="AC13:AC16" si="16">G13-T13</f>
        <v>1.6052196155130676</v>
      </c>
      <c r="AD13">
        <f t="shared" ref="AD13:AD16" si="17">H13-U13</f>
        <v>1.6052196246333712</v>
      </c>
    </row>
    <row r="14" spans="1:30" x14ac:dyDescent="0.25">
      <c r="B14">
        <f t="shared" ref="B14:F14" si="18">-LOG(B4,2)</f>
        <v>0.7332909751062362</v>
      </c>
      <c r="C14">
        <f t="shared" si="18"/>
        <v>2.3220190957470361</v>
      </c>
      <c r="D14">
        <f t="shared" si="18"/>
        <v>2.7200645206658511</v>
      </c>
      <c r="E14">
        <f t="shared" si="18"/>
        <v>1.625484934446163</v>
      </c>
      <c r="F14">
        <f t="shared" si="18"/>
        <v>2.5268095082868216</v>
      </c>
      <c r="G14">
        <f t="shared" si="9"/>
        <v>2.5210044288645967</v>
      </c>
      <c r="H14">
        <f t="shared" si="9"/>
        <v>-0.40214138065615618</v>
      </c>
      <c r="I14">
        <f t="shared" si="9"/>
        <v>5.9804116441796928</v>
      </c>
      <c r="O14">
        <f t="shared" ref="O14:V14" si="19">-LOG(O4,2)</f>
        <v>-0.87192863966429457</v>
      </c>
      <c r="P14">
        <f t="shared" si="19"/>
        <v>0.71679948293154971</v>
      </c>
      <c r="Q14">
        <f t="shared" si="19"/>
        <v>1.114844253618811</v>
      </c>
      <c r="R14">
        <f t="shared" si="19"/>
        <v>2.0265315970438978E-2</v>
      </c>
      <c r="S14">
        <f t="shared" si="19"/>
        <v>0.92158991588799222</v>
      </c>
      <c r="T14">
        <f t="shared" si="19"/>
        <v>0.9157848127060445</v>
      </c>
      <c r="U14">
        <f t="shared" si="19"/>
        <v>-2.0073609353052149</v>
      </c>
      <c r="V14">
        <f t="shared" si="19"/>
        <v>4.3751921450925924</v>
      </c>
      <c r="X14">
        <f t="shared" si="11"/>
        <v>1.6052196147705309</v>
      </c>
      <c r="Y14">
        <f t="shared" si="12"/>
        <v>1.6052196128154863</v>
      </c>
      <c r="Z14">
        <f t="shared" si="13"/>
        <v>1.6052202670470401</v>
      </c>
      <c r="AA14">
        <f t="shared" si="14"/>
        <v>1.6052196184757241</v>
      </c>
      <c r="AB14">
        <f t="shared" si="15"/>
        <v>1.6052195923988295</v>
      </c>
      <c r="AC14">
        <f t="shared" si="16"/>
        <v>1.6052196161585521</v>
      </c>
      <c r="AD14">
        <f t="shared" si="17"/>
        <v>1.6052195546490586</v>
      </c>
    </row>
    <row r="15" spans="1:30" x14ac:dyDescent="0.25">
      <c r="B15">
        <f t="shared" ref="B15:F15" si="20">-LOG(B5,2)</f>
        <v>0.45880443835845369</v>
      </c>
      <c r="C15">
        <f t="shared" si="20"/>
        <v>2.5653536475574192</v>
      </c>
      <c r="D15">
        <f t="shared" si="20"/>
        <v>1.8008636851225799</v>
      </c>
      <c r="E15">
        <f t="shared" si="20"/>
        <v>1.1311059628916296</v>
      </c>
      <c r="F15">
        <f t="shared" si="20"/>
        <v>1.5276744433692366</v>
      </c>
      <c r="G15">
        <f t="shared" si="9"/>
        <v>1.0850830580574333</v>
      </c>
      <c r="H15">
        <f t="shared" si="9"/>
        <v>-0.34071162936557187</v>
      </c>
      <c r="I15">
        <f t="shared" si="9"/>
        <v>3.1117172652563627</v>
      </c>
      <c r="O15">
        <f t="shared" ref="O15:V15" si="21">-LOG(O5,2)</f>
        <v>-1.1464151765323227</v>
      </c>
      <c r="P15">
        <f t="shared" si="21"/>
        <v>0.96013402541213344</v>
      </c>
      <c r="Q15">
        <f t="shared" si="21"/>
        <v>0.19564405211527774</v>
      </c>
      <c r="R15">
        <f t="shared" si="21"/>
        <v>-0.47411365347866358</v>
      </c>
      <c r="S15">
        <f t="shared" si="21"/>
        <v>-7.7545181125891441E-2</v>
      </c>
      <c r="T15">
        <f t="shared" si="21"/>
        <v>-0.52013655681641136</v>
      </c>
      <c r="U15">
        <f t="shared" si="21"/>
        <v>-1.9459312620451115</v>
      </c>
      <c r="V15">
        <f t="shared" si="21"/>
        <v>1.5064976395688137</v>
      </c>
      <c r="X15">
        <f t="shared" si="11"/>
        <v>1.6052196148907765</v>
      </c>
      <c r="Y15">
        <f t="shared" si="12"/>
        <v>1.6052196221452859</v>
      </c>
      <c r="Z15">
        <f t="shared" si="13"/>
        <v>1.6052196330073021</v>
      </c>
      <c r="AA15">
        <f t="shared" si="14"/>
        <v>1.6052196163702932</v>
      </c>
      <c r="AB15">
        <f t="shared" si="15"/>
        <v>1.605219624495128</v>
      </c>
      <c r="AC15">
        <f t="shared" si="16"/>
        <v>1.6052196148738447</v>
      </c>
      <c r="AD15">
        <f t="shared" si="17"/>
        <v>1.6052196326795396</v>
      </c>
    </row>
    <row r="16" spans="1:30" x14ac:dyDescent="0.25">
      <c r="B16">
        <f t="shared" ref="B16:F16" si="22">-LOG(B6,2)</f>
        <v>-0.55924222079204666</v>
      </c>
      <c r="C16">
        <f t="shared" si="22"/>
        <v>1.2164939214515504</v>
      </c>
      <c r="D16">
        <f t="shared" si="22"/>
        <v>0.20318296798715846</v>
      </c>
      <c r="E16">
        <f t="shared" si="22"/>
        <v>-0.12241682066561559</v>
      </c>
      <c r="F16">
        <f t="shared" si="22"/>
        <v>9.6343123801804431E-2</v>
      </c>
      <c r="G16">
        <f t="shared" si="9"/>
        <v>0.62498372983041295</v>
      </c>
      <c r="H16">
        <f t="shared" si="9"/>
        <v>-2.2336401063271536</v>
      </c>
      <c r="I16">
        <f t="shared" si="9"/>
        <v>2.2445101028736563</v>
      </c>
      <c r="O16">
        <f t="shared" ref="O16:V16" si="23">-LOG(O6,2)</f>
        <v>-2.1644618360481642</v>
      </c>
      <c r="P16">
        <f t="shared" si="23"/>
        <v>-0.38872569566771964</v>
      </c>
      <c r="Q16">
        <f t="shared" si="23"/>
        <v>-1.4020366793047938</v>
      </c>
      <c r="R16">
        <f t="shared" si="23"/>
        <v>-1.7276364345389128</v>
      </c>
      <c r="S16">
        <f t="shared" si="23"/>
        <v>-1.5088765030579261</v>
      </c>
      <c r="T16">
        <f t="shared" si="23"/>
        <v>-0.9802358854315657</v>
      </c>
      <c r="U16">
        <f t="shared" si="23"/>
        <v>-3.838860020324943</v>
      </c>
      <c r="V16">
        <f t="shared" si="23"/>
        <v>0.63929048443735925</v>
      </c>
      <c r="X16">
        <f t="shared" si="11"/>
        <v>1.6052196152561176</v>
      </c>
      <c r="Y16">
        <f t="shared" si="12"/>
        <v>1.6052196171192701</v>
      </c>
      <c r="Z16">
        <f t="shared" si="13"/>
        <v>1.6052196472919522</v>
      </c>
      <c r="AA16">
        <f t="shared" si="14"/>
        <v>1.6052196138732973</v>
      </c>
      <c r="AB16">
        <f t="shared" si="15"/>
        <v>1.6052196268597305</v>
      </c>
      <c r="AC16">
        <f t="shared" si="16"/>
        <v>1.6052196152619786</v>
      </c>
      <c r="AD16">
        <f t="shared" si="17"/>
        <v>1.6052199139977894</v>
      </c>
    </row>
    <row r="18" spans="1:9" ht="15.75" x14ac:dyDescent="0.25">
      <c r="A18" s="5" t="s">
        <v>16</v>
      </c>
      <c r="B18">
        <f>B12+$L$2-$M$2</f>
        <v>2.1024565178558809</v>
      </c>
      <c r="C18">
        <f t="shared" ref="C18:I18" si="24">C12+$L$2-$M$2</f>
        <v>3.5385173645698451</v>
      </c>
      <c r="D18">
        <f t="shared" si="24"/>
        <v>2.875089878507282</v>
      </c>
      <c r="E18">
        <f t="shared" si="24"/>
        <v>3.3063965553392016</v>
      </c>
      <c r="F18">
        <f t="shared" si="24"/>
        <v>3.7975248271714435</v>
      </c>
      <c r="G18">
        <f t="shared" si="24"/>
        <v>3.6220030942690151</v>
      </c>
      <c r="H18">
        <f t="shared" si="24"/>
        <v>0.96234955857221749</v>
      </c>
      <c r="I18">
        <f t="shared" si="24"/>
        <v>4.2775955201890028</v>
      </c>
    </row>
    <row r="19" spans="1:9" x14ac:dyDescent="0.25">
      <c r="B19">
        <f>B13+$L$3-$M$3</f>
        <v>2.7988442188382443</v>
      </c>
      <c r="C19">
        <f t="shared" ref="C19:I19" si="25">C13+$L$3-$M$3</f>
        <v>4.2572003057478511</v>
      </c>
      <c r="D19">
        <f t="shared" si="25"/>
        <v>4.049144753697508</v>
      </c>
      <c r="E19">
        <f t="shared" si="25"/>
        <v>3.3325859960342008</v>
      </c>
      <c r="F19">
        <f t="shared" si="25"/>
        <v>4.5214230693679269</v>
      </c>
      <c r="G19">
        <f t="shared" si="25"/>
        <v>4.0448534066885919</v>
      </c>
      <c r="H19">
        <f t="shared" si="25"/>
        <v>1.066669132323085</v>
      </c>
      <c r="I19">
        <f t="shared" si="25"/>
        <v>6.6146967158324976</v>
      </c>
    </row>
    <row r="20" spans="1:9" x14ac:dyDescent="0.25">
      <c r="B20">
        <f>B14+$L$4-$M$4</f>
        <v>2.4328563066834157</v>
      </c>
      <c r="C20">
        <f t="shared" ref="C20:I20" si="26">C14+$L$4-$M$4</f>
        <v>4.0215844273242141</v>
      </c>
      <c r="D20">
        <f t="shared" si="26"/>
        <v>4.4196298522430304</v>
      </c>
      <c r="E20">
        <f t="shared" si="26"/>
        <v>3.325050266023343</v>
      </c>
      <c r="F20">
        <f t="shared" si="26"/>
        <v>4.2263748398640004</v>
      </c>
      <c r="G20">
        <f t="shared" si="26"/>
        <v>4.2205697604417765</v>
      </c>
      <c r="H20">
        <f t="shared" si="26"/>
        <v>1.2974239509210221</v>
      </c>
      <c r="I20">
        <f t="shared" si="26"/>
        <v>7.6799769757568725</v>
      </c>
    </row>
    <row r="21" spans="1:9" x14ac:dyDescent="0.25">
      <c r="B21">
        <f>B15+$L$5-$M$5</f>
        <v>2.4249121340725246</v>
      </c>
      <c r="C21">
        <f t="shared" ref="C21:I21" si="27">C15+$L$5-$M$5</f>
        <v>4.5314613432714914</v>
      </c>
      <c r="D21">
        <f t="shared" si="27"/>
        <v>3.766971380836651</v>
      </c>
      <c r="E21">
        <f t="shared" si="27"/>
        <v>3.0972136586057033</v>
      </c>
      <c r="F21">
        <f t="shared" si="27"/>
        <v>3.4937821390833079</v>
      </c>
      <c r="G21">
        <f t="shared" si="27"/>
        <v>3.0511907537715039</v>
      </c>
      <c r="H21">
        <f t="shared" si="27"/>
        <v>1.6253960663485003</v>
      </c>
      <c r="I21">
        <f t="shared" si="27"/>
        <v>5.0778249609704353</v>
      </c>
    </row>
    <row r="22" spans="1:9" x14ac:dyDescent="0.25">
      <c r="B22">
        <f>B16+$L$6-$M$6</f>
        <v>2.1308808740958405</v>
      </c>
      <c r="C22">
        <f t="shared" ref="C22:I22" si="28">C16+$L$6-$M$6</f>
        <v>3.9066170163394389</v>
      </c>
      <c r="D22">
        <f t="shared" si="28"/>
        <v>2.8933060628750447</v>
      </c>
      <c r="E22">
        <f t="shared" si="28"/>
        <v>2.5677062742222709</v>
      </c>
      <c r="F22">
        <f t="shared" si="28"/>
        <v>2.7864662186896929</v>
      </c>
      <c r="G22">
        <f t="shared" si="28"/>
        <v>3.3151068247182991</v>
      </c>
      <c r="H22">
        <f t="shared" si="28"/>
        <v>0.45648298856073311</v>
      </c>
      <c r="I22">
        <f t="shared" si="28"/>
        <v>4.9346331977615456</v>
      </c>
    </row>
    <row r="24" spans="1:9" x14ac:dyDescent="0.25">
      <c r="A24" t="s">
        <v>32</v>
      </c>
      <c r="B24">
        <f>POWER(2,-B18)</f>
        <v>0.23286141038410199</v>
      </c>
      <c r="C24">
        <f t="shared" ref="C24:I24" si="29">POWER(2,-C18)</f>
        <v>8.6059760491711851E-2</v>
      </c>
      <c r="D24">
        <f t="shared" si="29"/>
        <v>0.13630497465040176</v>
      </c>
      <c r="E24">
        <f t="shared" si="29"/>
        <v>0.10108238008960807</v>
      </c>
      <c r="F24">
        <f t="shared" si="29"/>
        <v>7.1916926331352854E-2</v>
      </c>
      <c r="G24">
        <f t="shared" si="29"/>
        <v>8.1221017201752732E-2</v>
      </c>
      <c r="H24">
        <f t="shared" si="29"/>
        <v>0.51322040677896474</v>
      </c>
      <c r="I24">
        <f t="shared" si="29"/>
        <v>5.1560300416055124E-2</v>
      </c>
    </row>
    <row r="25" spans="1:9" x14ac:dyDescent="0.25">
      <c r="A25">
        <v>2</v>
      </c>
      <c r="B25">
        <f t="shared" ref="B25:I28" si="30">POWER(2,-B19)</f>
        <v>0.14370237204428385</v>
      </c>
      <c r="C25">
        <f t="shared" si="30"/>
        <v>5.2294379040716196E-2</v>
      </c>
      <c r="D25">
        <f t="shared" si="30"/>
        <v>6.0406819806931154E-2</v>
      </c>
      <c r="E25">
        <f t="shared" si="30"/>
        <v>9.9263972633256481E-2</v>
      </c>
      <c r="F25">
        <f t="shared" si="30"/>
        <v>4.3542767948622878E-2</v>
      </c>
      <c r="G25">
        <f t="shared" si="30"/>
        <v>6.0586769512194889E-2</v>
      </c>
      <c r="H25">
        <f t="shared" si="30"/>
        <v>0.4774199860137755</v>
      </c>
      <c r="I25">
        <f t="shared" si="30"/>
        <v>1.0204174488505618E-2</v>
      </c>
    </row>
    <row r="26" spans="1:9" x14ac:dyDescent="0.25">
      <c r="A26">
        <v>3</v>
      </c>
      <c r="B26">
        <f t="shared" si="30"/>
        <v>0.18519841971087814</v>
      </c>
      <c r="C26">
        <f t="shared" si="30"/>
        <v>6.1571886095030018E-2</v>
      </c>
      <c r="D26">
        <f t="shared" si="30"/>
        <v>4.6726025832455088E-2</v>
      </c>
      <c r="E26">
        <f t="shared" si="30"/>
        <v>9.9783821590813157E-2</v>
      </c>
      <c r="F26">
        <f t="shared" si="30"/>
        <v>5.3423753798179749E-2</v>
      </c>
      <c r="G26">
        <f t="shared" si="30"/>
        <v>5.3639151999170277E-2</v>
      </c>
      <c r="H26">
        <f t="shared" si="30"/>
        <v>0.40685201727618203</v>
      </c>
      <c r="I26">
        <f t="shared" si="30"/>
        <v>4.8763690289219119E-3</v>
      </c>
    </row>
    <row r="27" spans="1:9" x14ac:dyDescent="0.25">
      <c r="A27">
        <v>4</v>
      </c>
      <c r="B27">
        <f t="shared" si="30"/>
        <v>0.1862210241539303</v>
      </c>
      <c r="C27">
        <f t="shared" si="30"/>
        <v>4.3240848909249327E-2</v>
      </c>
      <c r="D27">
        <f t="shared" si="30"/>
        <v>7.3456227684448705E-2</v>
      </c>
      <c r="E27">
        <f t="shared" si="30"/>
        <v>0.11685459263913804</v>
      </c>
      <c r="F27">
        <f t="shared" si="30"/>
        <v>8.8770114043391093E-2</v>
      </c>
      <c r="G27">
        <f t="shared" si="30"/>
        <v>0.12064242565990235</v>
      </c>
      <c r="H27">
        <f t="shared" si="30"/>
        <v>0.32412089480156325</v>
      </c>
      <c r="I27">
        <f t="shared" si="30"/>
        <v>2.9608906872130171E-2</v>
      </c>
    </row>
    <row r="28" spans="1:9" x14ac:dyDescent="0.25">
      <c r="A28">
        <v>5</v>
      </c>
      <c r="B28">
        <f t="shared" si="30"/>
        <v>0.22831841438360317</v>
      </c>
      <c r="C28">
        <f t="shared" si="30"/>
        <v>6.6679309912003978E-2</v>
      </c>
      <c r="D28">
        <f t="shared" si="30"/>
        <v>0.13459474017606721</v>
      </c>
      <c r="E28">
        <f t="shared" si="30"/>
        <v>0.16867215413694497</v>
      </c>
      <c r="F28">
        <f t="shared" si="30"/>
        <v>0.14494061050171314</v>
      </c>
      <c r="G28">
        <f t="shared" si="30"/>
        <v>0.10047393394966375</v>
      </c>
      <c r="H28">
        <f t="shared" si="30"/>
        <v>0.72876067249289844</v>
      </c>
      <c r="I28">
        <f t="shared" si="30"/>
        <v>3.2698466829506535E-2</v>
      </c>
    </row>
    <row r="30" spans="1:9" x14ac:dyDescent="0.25">
      <c r="A30" t="s">
        <v>0</v>
      </c>
      <c r="B30">
        <f t="shared" ref="B30:I30" si="31">AVERAGE(B24:B28)</f>
        <v>0.19526032813535948</v>
      </c>
      <c r="C30">
        <f t="shared" si="31"/>
        <v>6.1969236889742277E-2</v>
      </c>
      <c r="D30">
        <f t="shared" si="31"/>
        <v>9.0297757630060788E-2</v>
      </c>
      <c r="E30">
        <f t="shared" si="31"/>
        <v>0.11713138421795215</v>
      </c>
      <c r="F30">
        <f t="shared" si="31"/>
        <v>8.0518834524651944E-2</v>
      </c>
      <c r="G30">
        <f t="shared" si="31"/>
        <v>8.3312659664536798E-2</v>
      </c>
      <c r="H30">
        <f t="shared" si="31"/>
        <v>0.49007479547267679</v>
      </c>
      <c r="I30">
        <f t="shared" si="31"/>
        <v>2.578964352702387E-2</v>
      </c>
    </row>
    <row r="31" spans="1:9" x14ac:dyDescent="0.25">
      <c r="A31" t="s">
        <v>1</v>
      </c>
      <c r="B31">
        <f t="shared" ref="B31:I31" si="32">_xlfn.STDEV.S(B24:B28)</f>
        <v>3.6564505693956952E-2</v>
      </c>
      <c r="C31">
        <f t="shared" si="32"/>
        <v>1.6179086761100608E-2</v>
      </c>
      <c r="D31">
        <f t="shared" si="32"/>
        <v>4.2292102653260159E-2</v>
      </c>
      <c r="E31">
        <f t="shared" si="32"/>
        <v>2.9724907219248344E-2</v>
      </c>
      <c r="F31">
        <f t="shared" si="32"/>
        <v>3.9980040511828983E-2</v>
      </c>
      <c r="G31">
        <f t="shared" si="32"/>
        <v>2.7791090626912752E-2</v>
      </c>
      <c r="H31">
        <f t="shared" si="32"/>
        <v>0.15176753553773961</v>
      </c>
      <c r="I31">
        <f t="shared" si="32"/>
        <v>1.875311483327468E-2</v>
      </c>
    </row>
    <row r="32" spans="1:9" x14ac:dyDescent="0.25">
      <c r="A32" t="s">
        <v>2</v>
      </c>
      <c r="B32">
        <f>B31/B30</f>
        <v>0.18726029011182188</v>
      </c>
      <c r="C32">
        <f t="shared" ref="C32" si="33">C31/C30</f>
        <v>0.26108255600899161</v>
      </c>
      <c r="D32">
        <f t="shared" ref="D32" si="34">D31/D30</f>
        <v>0.46836271202354651</v>
      </c>
      <c r="E32">
        <f t="shared" ref="E32" si="35">E31/E30</f>
        <v>0.25377406250008744</v>
      </c>
      <c r="F32">
        <f t="shared" ref="F32" si="36">F31/F30</f>
        <v>0.49653029316499292</v>
      </c>
      <c r="G32">
        <f t="shared" ref="G32" si="37">G31/G30</f>
        <v>0.33357584236075494</v>
      </c>
      <c r="H32">
        <f t="shared" ref="H32" si="38">H31/H30</f>
        <v>0.30968239325868602</v>
      </c>
      <c r="I32">
        <f t="shared" ref="I32" si="39">I31/I30</f>
        <v>0.72715680670902216</v>
      </c>
    </row>
    <row r="33" spans="1:10" x14ac:dyDescent="0.25">
      <c r="A33" t="s">
        <v>14</v>
      </c>
      <c r="B33">
        <f>GEOMEAN(B24:B28)</f>
        <v>0.19237723459818823</v>
      </c>
      <c r="C33">
        <f t="shared" ref="C33:I33" si="40">GEOMEAN(C24:C28)</f>
        <v>6.0326007221650817E-2</v>
      </c>
      <c r="D33">
        <f t="shared" si="40"/>
        <v>8.2421904739183482E-2</v>
      </c>
      <c r="E33">
        <f t="shared" si="40"/>
        <v>0.11456271155103744</v>
      </c>
      <c r="F33">
        <f t="shared" si="40"/>
        <v>7.3550847790939386E-2</v>
      </c>
      <c r="G33">
        <f t="shared" si="40"/>
        <v>7.9618926613561902E-2</v>
      </c>
      <c r="H33">
        <f t="shared" si="40"/>
        <v>0.47248343676456062</v>
      </c>
      <c r="I33">
        <f t="shared" si="40"/>
        <v>1.9012005388792157E-2</v>
      </c>
      <c r="J33">
        <f>GEOMEAN(B24:I28)</f>
        <v>9.3345919619064757E-2</v>
      </c>
    </row>
  </sheetData>
  <mergeCells count="1">
    <mergeCell ref="N1:N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S12" sqref="S12"/>
    </sheetView>
  </sheetViews>
  <sheetFormatPr defaultRowHeight="15" x14ac:dyDescent="0.25"/>
  <sheetData>
    <row r="1" spans="1:20" x14ac:dyDescent="0.25">
      <c r="A1" t="s">
        <v>34</v>
      </c>
      <c r="D1" t="s">
        <v>35</v>
      </c>
      <c r="F1" t="s">
        <v>36</v>
      </c>
      <c r="I1" t="s">
        <v>35</v>
      </c>
      <c r="L1" t="s">
        <v>37</v>
      </c>
      <c r="O1" t="s">
        <v>38</v>
      </c>
    </row>
    <row r="2" spans="1:20" x14ac:dyDescent="0.25">
      <c r="B2" t="s">
        <v>39</v>
      </c>
      <c r="C2" t="s">
        <v>40</v>
      </c>
      <c r="G2" t="s">
        <v>39</v>
      </c>
      <c r="H2" t="s">
        <v>40</v>
      </c>
      <c r="L2" t="s">
        <v>41</v>
      </c>
      <c r="M2" t="s">
        <v>42</v>
      </c>
      <c r="O2" t="s">
        <v>127</v>
      </c>
      <c r="P2" t="s">
        <v>128</v>
      </c>
      <c r="Q2" t="s">
        <v>127</v>
      </c>
      <c r="R2" t="s">
        <v>128</v>
      </c>
    </row>
    <row r="3" spans="1:20" x14ac:dyDescent="0.25">
      <c r="A3" t="s">
        <v>43</v>
      </c>
      <c r="B3">
        <v>17.477787017822266</v>
      </c>
      <c r="C3">
        <v>15.066433994111652</v>
      </c>
      <c r="F3" t="s">
        <v>44</v>
      </c>
      <c r="G3">
        <v>22.738805770874023</v>
      </c>
      <c r="H3">
        <v>22.500396487987945</v>
      </c>
      <c r="L3">
        <v>14.559057513245834</v>
      </c>
      <c r="M3">
        <v>22.431111215496955</v>
      </c>
      <c r="O3">
        <v>14.559057513245834</v>
      </c>
      <c r="P3">
        <v>14.641490475594077</v>
      </c>
      <c r="Q3">
        <v>22.431111215496955</v>
      </c>
      <c r="R3">
        <v>22.527528412211996</v>
      </c>
      <c r="S3">
        <f>_xlfn.T.TEST(P3:P5,Q3:Q6,2,2)</f>
        <v>1.3808435584214583E-3</v>
      </c>
      <c r="T3">
        <f>_xlfn.T.TEST(Q3:Q5,R3:R6,2,2)</f>
        <v>0.21320035100249723</v>
      </c>
    </row>
    <row r="4" spans="1:20" x14ac:dyDescent="0.25">
      <c r="A4" t="s">
        <v>43</v>
      </c>
      <c r="B4">
        <v>16.799417495727539</v>
      </c>
      <c r="C4">
        <v>14.481656892878227</v>
      </c>
      <c r="F4" t="s">
        <v>44</v>
      </c>
      <c r="G4">
        <v>22.452198028564453</v>
      </c>
      <c r="H4">
        <v>22.216793738420833</v>
      </c>
      <c r="L4">
        <v>16.047047376850056</v>
      </c>
      <c r="M4">
        <v>23.237983198657929</v>
      </c>
      <c r="O4">
        <v>16.047047376850056</v>
      </c>
      <c r="P4">
        <v>13.736332352968404</v>
      </c>
      <c r="Q4">
        <v>23.237983198657929</v>
      </c>
      <c r="R4">
        <v>21.668908419056137</v>
      </c>
    </row>
    <row r="5" spans="1:20" x14ac:dyDescent="0.25">
      <c r="A5" t="s">
        <v>43</v>
      </c>
      <c r="B5">
        <v>16.390413284301758</v>
      </c>
      <c r="C5">
        <v>14.129081652747624</v>
      </c>
      <c r="D5">
        <f t="shared" ref="D5:D23" si="0">AVERAGE(C3:C5)</f>
        <v>14.559057513245834</v>
      </c>
      <c r="F5" t="s">
        <v>44</v>
      </c>
      <c r="G5">
        <v>22.81535530090332</v>
      </c>
      <c r="H5">
        <v>22.57614342008209</v>
      </c>
      <c r="I5">
        <f t="shared" ref="I5" si="1">AVERAGE(H3:H5)</f>
        <v>22.431111215496955</v>
      </c>
      <c r="L5">
        <v>13.628376505225228</v>
      </c>
      <c r="M5">
        <v>21.392216518553443</v>
      </c>
      <c r="O5">
        <v>13.628376505225228</v>
      </c>
      <c r="P5">
        <v>11.209827578284644</v>
      </c>
      <c r="Q5">
        <v>21.392216518553443</v>
      </c>
      <c r="R5">
        <v>18.895600102868684</v>
      </c>
    </row>
    <row r="6" spans="1:20" x14ac:dyDescent="0.25">
      <c r="A6" t="s">
        <v>45</v>
      </c>
      <c r="B6">
        <v>18.997844696044922</v>
      </c>
      <c r="C6">
        <v>16.37677429364906</v>
      </c>
      <c r="F6" t="s">
        <v>46</v>
      </c>
      <c r="G6">
        <v>23.689233779907227</v>
      </c>
      <c r="H6">
        <v>23.440859555926544</v>
      </c>
      <c r="P6">
        <v>11.67492679623995</v>
      </c>
      <c r="R6">
        <v>20.411584966143835</v>
      </c>
    </row>
    <row r="7" spans="1:20" x14ac:dyDescent="0.25">
      <c r="A7" t="s">
        <v>45</v>
      </c>
      <c r="B7">
        <v>18.498302459716797</v>
      </c>
      <c r="C7">
        <v>15.946152263340878</v>
      </c>
      <c r="F7" t="s">
        <v>46</v>
      </c>
      <c r="G7">
        <v>23.869499206542969</v>
      </c>
      <c r="H7">
        <v>23.619234955815653</v>
      </c>
      <c r="L7">
        <v>14.641490475594077</v>
      </c>
      <c r="M7">
        <v>22.527528412211996</v>
      </c>
    </row>
    <row r="8" spans="1:20" x14ac:dyDescent="0.25">
      <c r="A8" t="s">
        <v>45</v>
      </c>
      <c r="B8">
        <v>18.349889755249023</v>
      </c>
      <c r="C8">
        <v>15.818215573560233</v>
      </c>
      <c r="D8">
        <f t="shared" ref="D8" si="2">AVERAGE(C6:C8)</f>
        <v>16.047047376850056</v>
      </c>
      <c r="F8" t="s">
        <v>46</v>
      </c>
      <c r="G8">
        <v>22.893890380859375</v>
      </c>
      <c r="H8">
        <v>22.653855084231598</v>
      </c>
      <c r="I8">
        <f t="shared" ref="I8" si="3">AVERAGE(H6:H8)</f>
        <v>23.237983198657929</v>
      </c>
      <c r="L8">
        <v>13.736332352968404</v>
      </c>
      <c r="M8">
        <v>21.668908419056137</v>
      </c>
      <c r="N8" t="s">
        <v>47</v>
      </c>
      <c r="O8">
        <f>MIN(O3:O6)</f>
        <v>13.628376505225228</v>
      </c>
      <c r="P8">
        <f t="shared" ref="P8:R8" si="4">MIN(P3:P6)</f>
        <v>11.209827578284644</v>
      </c>
      <c r="Q8">
        <f t="shared" si="4"/>
        <v>21.392216518553443</v>
      </c>
      <c r="R8">
        <f t="shared" si="4"/>
        <v>18.895600102868684</v>
      </c>
    </row>
    <row r="9" spans="1:20" x14ac:dyDescent="0.25">
      <c r="A9" t="s">
        <v>48</v>
      </c>
      <c r="B9">
        <v>15.881999969482422</v>
      </c>
      <c r="C9">
        <v>13.690812457589102</v>
      </c>
      <c r="F9" t="s">
        <v>49</v>
      </c>
      <c r="G9">
        <v>21.343910217285156</v>
      </c>
      <c r="H9">
        <v>21.120125979002697</v>
      </c>
      <c r="L9">
        <v>11.209827578284644</v>
      </c>
      <c r="M9">
        <v>18.895600102868684</v>
      </c>
      <c r="N9" t="s">
        <v>50</v>
      </c>
      <c r="O9">
        <f>MAX(O3:O6)</f>
        <v>16.047047376850056</v>
      </c>
      <c r="P9">
        <f t="shared" ref="P9:R9" si="5">MAX(P3:P6)</f>
        <v>14.641490475594077</v>
      </c>
      <c r="Q9">
        <f t="shared" si="5"/>
        <v>23.237983198657929</v>
      </c>
      <c r="R9">
        <f t="shared" si="5"/>
        <v>22.527528412211996</v>
      </c>
    </row>
    <row r="10" spans="1:20" x14ac:dyDescent="0.25">
      <c r="A10" t="s">
        <v>48</v>
      </c>
      <c r="B10">
        <v>15.799360275268555</v>
      </c>
      <c r="C10">
        <v>13.619574291287089</v>
      </c>
      <c r="F10" t="s">
        <v>49</v>
      </c>
      <c r="G10">
        <v>21.872577667236328</v>
      </c>
      <c r="H10">
        <v>21.64325051571128</v>
      </c>
      <c r="L10">
        <v>11.67492679623995</v>
      </c>
      <c r="M10">
        <v>20.411584966143835</v>
      </c>
      <c r="N10" t="s">
        <v>51</v>
      </c>
      <c r="O10">
        <f>AVERAGE(O3:O6)</f>
        <v>14.744827131773706</v>
      </c>
      <c r="P10">
        <f t="shared" ref="P10:R10" si="6">AVERAGE(P3:P6)</f>
        <v>12.815644300771769</v>
      </c>
      <c r="Q10">
        <f t="shared" si="6"/>
        <v>22.353770310902775</v>
      </c>
      <c r="R10">
        <f t="shared" si="6"/>
        <v>20.875905475070162</v>
      </c>
    </row>
    <row r="11" spans="1:20" x14ac:dyDescent="0.25">
      <c r="A11" t="s">
        <v>48</v>
      </c>
      <c r="B11">
        <v>15.747353553771973</v>
      </c>
      <c r="C11">
        <v>13.574742766799497</v>
      </c>
      <c r="D11">
        <f t="shared" si="0"/>
        <v>13.628376505225228</v>
      </c>
      <c r="F11" t="s">
        <v>49</v>
      </c>
      <c r="G11">
        <v>21.640163421630859</v>
      </c>
      <c r="H11">
        <v>21.413273060946352</v>
      </c>
      <c r="I11">
        <f t="shared" ref="I11" si="7">AVERAGE(H9:H11)</f>
        <v>21.392216518553443</v>
      </c>
      <c r="N11" t="s">
        <v>52</v>
      </c>
      <c r="O11">
        <f>GEOMEAN(O3:O6)</f>
        <v>14.711518645322103</v>
      </c>
      <c r="P11">
        <f t="shared" ref="P11:R11" si="8">GEOMEAN(P3:P6)</f>
        <v>12.737297558056417</v>
      </c>
      <c r="Q11">
        <f t="shared" si="8"/>
        <v>22.340951677437268</v>
      </c>
      <c r="R11">
        <f t="shared" si="8"/>
        <v>20.830370740642763</v>
      </c>
      <c r="S11">
        <f>(P11+R11)/2</f>
        <v>16.783834149349591</v>
      </c>
    </row>
    <row r="12" spans="1:20" x14ac:dyDescent="0.25">
      <c r="A12" t="s">
        <v>53</v>
      </c>
      <c r="B12">
        <v>16.773061752319336</v>
      </c>
      <c r="C12">
        <v>14.458937365055826</v>
      </c>
      <c r="F12" t="s">
        <v>54</v>
      </c>
      <c r="G12">
        <v>22.2152099609375</v>
      </c>
      <c r="H12">
        <v>21.982290416731058</v>
      </c>
      <c r="N12" t="s">
        <v>55</v>
      </c>
      <c r="O12">
        <f>_xlfn.STDEV.S(O3:O6)</f>
        <v>1.2199897375337199</v>
      </c>
      <c r="P12">
        <f t="shared" ref="P12:R12" si="9">_xlfn.STDEV.S(P3:P6)</f>
        <v>1.6392340197925142</v>
      </c>
      <c r="Q12">
        <f t="shared" si="9"/>
        <v>0.92531068889782542</v>
      </c>
      <c r="R12">
        <f t="shared" si="9"/>
        <v>1.580497273839585</v>
      </c>
    </row>
    <row r="13" spans="1:20" x14ac:dyDescent="0.25">
      <c r="A13" t="s">
        <v>53</v>
      </c>
      <c r="B13">
        <v>17.09693717956543</v>
      </c>
      <c r="C13">
        <v>14.738128760507788</v>
      </c>
      <c r="F13" t="s">
        <v>54</v>
      </c>
      <c r="G13">
        <v>23.641426086425781</v>
      </c>
      <c r="H13">
        <v>23.393553111192908</v>
      </c>
      <c r="N13" t="s">
        <v>56</v>
      </c>
      <c r="O13">
        <f t="shared" ref="O13:R13" si="10">O12/O10</f>
        <v>8.2740185872017286E-2</v>
      </c>
      <c r="P13">
        <f t="shared" si="10"/>
        <v>0.12790882622216646</v>
      </c>
      <c r="Q13">
        <f t="shared" si="10"/>
        <v>4.1393942767968615E-2</v>
      </c>
      <c r="R13">
        <f t="shared" si="10"/>
        <v>7.5709160291370453E-2</v>
      </c>
    </row>
    <row r="14" spans="1:20" x14ac:dyDescent="0.25">
      <c r="A14" t="s">
        <v>53</v>
      </c>
      <c r="B14">
        <v>17.084497451782227</v>
      </c>
      <c r="C14">
        <v>14.727405301218621</v>
      </c>
      <c r="D14">
        <f t="shared" ref="D14" si="11">AVERAGE(C12:C14)</f>
        <v>14.641490475594077</v>
      </c>
      <c r="F14" t="s">
        <v>54</v>
      </c>
      <c r="G14">
        <v>22.442039489746094</v>
      </c>
      <c r="H14">
        <v>22.206741708712023</v>
      </c>
      <c r="I14">
        <f t="shared" ref="I14:I23" si="12">AVERAGE(H12:H14)</f>
        <v>22.527528412211996</v>
      </c>
    </row>
    <row r="15" spans="1:20" x14ac:dyDescent="0.25">
      <c r="A15" t="s">
        <v>57</v>
      </c>
      <c r="B15">
        <v>15.844491958618164</v>
      </c>
      <c r="C15">
        <v>13.658479304120617</v>
      </c>
      <c r="F15" t="s">
        <v>58</v>
      </c>
      <c r="G15">
        <v>21.949081420898438</v>
      </c>
      <c r="H15">
        <v>21.718952151389161</v>
      </c>
    </row>
    <row r="16" spans="1:20" x14ac:dyDescent="0.25">
      <c r="A16" t="s">
        <v>57</v>
      </c>
      <c r="B16">
        <v>15.88303279876709</v>
      </c>
      <c r="C16">
        <v>13.691702790800553</v>
      </c>
      <c r="F16" t="s">
        <v>58</v>
      </c>
      <c r="G16">
        <v>21.792917251586914</v>
      </c>
      <c r="H16">
        <v>21.564425314661996</v>
      </c>
    </row>
    <row r="17" spans="1:9" x14ac:dyDescent="0.25">
      <c r="A17" t="s">
        <v>57</v>
      </c>
      <c r="B17">
        <v>16.07689094543457</v>
      </c>
      <c r="C17">
        <v>13.85881496398404</v>
      </c>
      <c r="D17">
        <f t="shared" si="0"/>
        <v>13.736332352968404</v>
      </c>
      <c r="F17" t="s">
        <v>58</v>
      </c>
      <c r="G17">
        <v>21.953523635864258</v>
      </c>
      <c r="H17">
        <v>21.723347791117256</v>
      </c>
      <c r="I17">
        <f t="shared" ref="I17" si="13">AVERAGE(H15:H17)</f>
        <v>21.668908419056137</v>
      </c>
    </row>
    <row r="18" spans="1:9" x14ac:dyDescent="0.25">
      <c r="A18" t="s">
        <v>59</v>
      </c>
      <c r="B18">
        <v>12.851827621459961</v>
      </c>
      <c r="C18">
        <v>11.078703062634867</v>
      </c>
      <c r="F18" t="s">
        <v>60</v>
      </c>
      <c r="G18">
        <v>19.125185012817383</v>
      </c>
      <c r="H18">
        <v>18.924663415952796</v>
      </c>
    </row>
    <row r="19" spans="1:9" x14ac:dyDescent="0.25">
      <c r="A19" t="s">
        <v>59</v>
      </c>
      <c r="B19">
        <v>12.81229305267334</v>
      </c>
      <c r="C19">
        <v>11.044622948802267</v>
      </c>
      <c r="F19" t="s">
        <v>60</v>
      </c>
      <c r="G19">
        <v>19.880228042602539</v>
      </c>
      <c r="H19">
        <v>19.671790055181074</v>
      </c>
    </row>
    <row r="20" spans="1:9" x14ac:dyDescent="0.25">
      <c r="A20" t="s">
        <v>59</v>
      </c>
      <c r="B20">
        <v>13.347694396972656</v>
      </c>
      <c r="C20">
        <v>11.506156723416796</v>
      </c>
      <c r="D20">
        <f t="shared" ref="D20" si="14">AVERAGE(C18:C20)</f>
        <v>11.209827578284644</v>
      </c>
      <c r="F20" t="s">
        <v>60</v>
      </c>
      <c r="G20">
        <v>18.282028198242188</v>
      </c>
      <c r="H20">
        <v>18.090346837472183</v>
      </c>
      <c r="I20">
        <f t="shared" ref="I20" si="15">AVERAGE(H18:H20)</f>
        <v>18.895600102868684</v>
      </c>
    </row>
    <row r="21" spans="1:9" x14ac:dyDescent="0.25">
      <c r="A21" t="s">
        <v>61</v>
      </c>
      <c r="B21">
        <v>13.858712196350098</v>
      </c>
      <c r="C21">
        <v>11.946671070930325</v>
      </c>
      <c r="F21" t="s">
        <v>62</v>
      </c>
      <c r="G21">
        <v>19.779155731201172</v>
      </c>
      <c r="H21">
        <v>19.571777455425238</v>
      </c>
    </row>
    <row r="22" spans="1:9" x14ac:dyDescent="0.25">
      <c r="A22" t="s">
        <v>61</v>
      </c>
      <c r="B22">
        <v>13.570639610290527</v>
      </c>
      <c r="C22">
        <v>11.698342915944011</v>
      </c>
      <c r="F22" t="s">
        <v>62</v>
      </c>
      <c r="G22">
        <v>21.116672515869141</v>
      </c>
      <c r="H22">
        <v>20.895270793976735</v>
      </c>
    </row>
    <row r="23" spans="1:9" x14ac:dyDescent="0.25">
      <c r="A23" t="s">
        <v>61</v>
      </c>
      <c r="B23">
        <v>13.2701075553894</v>
      </c>
      <c r="C23">
        <v>11.379766401845513</v>
      </c>
      <c r="D23">
        <f t="shared" si="0"/>
        <v>11.67492679623995</v>
      </c>
      <c r="F23" t="s">
        <v>62</v>
      </c>
      <c r="G23">
        <v>20.987756729125977</v>
      </c>
      <c r="H23">
        <v>20.767706649029531</v>
      </c>
      <c r="I23">
        <f t="shared" si="12"/>
        <v>20.411584966143835</v>
      </c>
    </row>
    <row r="25" spans="1:9" x14ac:dyDescent="0.25">
      <c r="A25" t="s">
        <v>47</v>
      </c>
      <c r="C25">
        <f>MIN(C3:C23)</f>
        <v>11.044622948802267</v>
      </c>
      <c r="D25">
        <f>MIN(D3:D23)</f>
        <v>11.209827578284644</v>
      </c>
      <c r="H25">
        <f>MIN(H3:H23)</f>
        <v>18.090346837472183</v>
      </c>
      <c r="I25">
        <f>MIN(I3:I23)</f>
        <v>18.895600102868684</v>
      </c>
    </row>
    <row r="26" spans="1:9" x14ac:dyDescent="0.25">
      <c r="A26" t="s">
        <v>50</v>
      </c>
      <c r="C26">
        <f>MAX(C3:C23)</f>
        <v>16.37677429364906</v>
      </c>
      <c r="D26">
        <f>MAX(D3:D23)</f>
        <v>16.047047376850056</v>
      </c>
      <c r="H26">
        <f>MAX(H3:H23)</f>
        <v>23.619234955815653</v>
      </c>
      <c r="I26">
        <f>MAX(I3:I23)</f>
        <v>23.237983198657929</v>
      </c>
    </row>
    <row r="27" spans="1:9" x14ac:dyDescent="0.25">
      <c r="A27" t="s">
        <v>51</v>
      </c>
      <c r="C27">
        <f>AVERAGE(C3:C23)</f>
        <v>13.642436942629743</v>
      </c>
      <c r="D27">
        <f>AVERAGE(D3:D23)</f>
        <v>13.642436942629741</v>
      </c>
      <c r="H27">
        <f>AVERAGE(H3:H23)</f>
        <v>21.509276118998429</v>
      </c>
      <c r="I27">
        <f>AVERAGE(I3:I23)</f>
        <v>21.509276118998425</v>
      </c>
    </row>
    <row r="28" spans="1:9" x14ac:dyDescent="0.25">
      <c r="A28" t="s">
        <v>52</v>
      </c>
      <c r="C28">
        <f>GEOMEAN(C3:C23)</f>
        <v>13.546953375921088</v>
      </c>
      <c r="D28">
        <f>GEOMEAN(D3:D23)</f>
        <v>13.548692475824781</v>
      </c>
      <c r="H28">
        <f>GEOMEAN(H3:H23)</f>
        <v>21.459821167195809</v>
      </c>
      <c r="I28">
        <f>GEOMEAN(I3:I23)</f>
        <v>21.464835884255677</v>
      </c>
    </row>
    <row r="29" spans="1:9" x14ac:dyDescent="0.25">
      <c r="A29" t="s">
        <v>55</v>
      </c>
      <c r="C29">
        <f>_xlfn.STDEV.S(C3:C23)</f>
        <v>1.6316828923279723</v>
      </c>
      <c r="D29">
        <f>_xlfn.STDEV.S(D3:D23)</f>
        <v>1.703826630078862</v>
      </c>
      <c r="H29">
        <f>_xlfn.STDEV.S(H3:H23)</f>
        <v>1.4675273239339113</v>
      </c>
      <c r="I29">
        <f>_xlfn.STDEV.S(I3:I23)</f>
        <v>1.4691527859428126</v>
      </c>
    </row>
    <row r="30" spans="1:9" x14ac:dyDescent="0.25">
      <c r="A30" t="s">
        <v>56</v>
      </c>
      <c r="C30">
        <f t="shared" ref="C30:I30" si="16">C29/C27</f>
        <v>0.11960347694401334</v>
      </c>
      <c r="D30">
        <f t="shared" si="16"/>
        <v>0.12489166248258497</v>
      </c>
      <c r="H30">
        <f t="shared" si="16"/>
        <v>6.8227648193036727E-2</v>
      </c>
      <c r="I30">
        <f t="shared" si="16"/>
        <v>6.8303218472571425E-2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opLeftCell="A70" workbookViewId="0">
      <selection activeCell="O104" sqref="O104"/>
    </sheetView>
  </sheetViews>
  <sheetFormatPr defaultRowHeight="15" x14ac:dyDescent="0.25"/>
  <sheetData>
    <row r="1" spans="1:8" x14ac:dyDescent="0.25">
      <c r="A1" t="s">
        <v>34</v>
      </c>
      <c r="D1" t="s">
        <v>63</v>
      </c>
      <c r="E1" t="s">
        <v>36</v>
      </c>
    </row>
    <row r="2" spans="1:8" x14ac:dyDescent="0.25">
      <c r="B2" t="s">
        <v>104</v>
      </c>
      <c r="C2" t="s">
        <v>105</v>
      </c>
      <c r="F2" t="s">
        <v>104</v>
      </c>
      <c r="G2" t="s">
        <v>105</v>
      </c>
    </row>
    <row r="3" spans="1:8" x14ac:dyDescent="0.25">
      <c r="A3" t="s">
        <v>64</v>
      </c>
      <c r="B3">
        <v>18.971548080444336</v>
      </c>
      <c r="C3">
        <v>18.818097023090715</v>
      </c>
      <c r="E3" t="s">
        <v>65</v>
      </c>
      <c r="F3">
        <v>23.1478595733643</v>
      </c>
      <c r="G3">
        <v>22.905161489003898</v>
      </c>
    </row>
    <row r="4" spans="1:8" x14ac:dyDescent="0.25">
      <c r="A4" t="s">
        <v>64</v>
      </c>
      <c r="B4">
        <v>19.040861129760742</v>
      </c>
      <c r="C4">
        <v>18.886849434937741</v>
      </c>
      <c r="E4" t="s">
        <v>65</v>
      </c>
      <c r="F4">
        <v>23.250198364257813</v>
      </c>
      <c r="G4">
        <v>23.00642728960965</v>
      </c>
    </row>
    <row r="5" spans="1:8" x14ac:dyDescent="0.25">
      <c r="A5" t="s">
        <v>64</v>
      </c>
      <c r="B5">
        <v>19.43463134765625</v>
      </c>
      <c r="C5">
        <v>19.277434648845478</v>
      </c>
      <c r="D5">
        <f>AVERAGE(C3:C5)</f>
        <v>18.994127035624647</v>
      </c>
      <c r="E5" t="s">
        <v>65</v>
      </c>
      <c r="F5">
        <v>23.157814025878906</v>
      </c>
      <c r="G5">
        <v>22.915011572190206</v>
      </c>
      <c r="H5">
        <f>AVERAGE(G3:G5)</f>
        <v>22.942200116934586</v>
      </c>
    </row>
    <row r="6" spans="1:8" x14ac:dyDescent="0.25">
      <c r="A6" t="s">
        <v>66</v>
      </c>
      <c r="B6">
        <v>18.17411994934082</v>
      </c>
      <c r="C6">
        <v>18.027118876425078</v>
      </c>
      <c r="E6" t="s">
        <v>67</v>
      </c>
      <c r="F6">
        <v>21.534870147705078</v>
      </c>
      <c r="G6">
        <v>21.309083754141021</v>
      </c>
    </row>
    <row r="7" spans="1:8" x14ac:dyDescent="0.25">
      <c r="A7" t="s">
        <v>66</v>
      </c>
      <c r="B7">
        <v>17.730365753173828</v>
      </c>
      <c r="C7">
        <v>17.586953978839215</v>
      </c>
      <c r="E7" t="s">
        <v>67</v>
      </c>
      <c r="F7">
        <v>22.867673873901367</v>
      </c>
      <c r="G7">
        <v>22.627913449168211</v>
      </c>
    </row>
    <row r="8" spans="1:8" x14ac:dyDescent="0.25">
      <c r="A8" t="s">
        <v>66</v>
      </c>
      <c r="B8">
        <v>17.718122482299805</v>
      </c>
      <c r="C8">
        <v>17.574809737462051</v>
      </c>
      <c r="D8">
        <f t="shared" ref="D8" si="0">AVERAGE(C6:C8)</f>
        <v>17.729627530908783</v>
      </c>
      <c r="E8" t="s">
        <v>67</v>
      </c>
      <c r="F8">
        <v>22.219528198242188</v>
      </c>
      <c r="G8">
        <v>21.98656337866511</v>
      </c>
      <c r="H8">
        <f t="shared" ref="H8" si="1">AVERAGE(G6:G8)</f>
        <v>21.974520193991449</v>
      </c>
    </row>
    <row r="9" spans="1:8" x14ac:dyDescent="0.25">
      <c r="A9" t="s">
        <v>68</v>
      </c>
      <c r="B9">
        <v>17.923915863037109</v>
      </c>
      <c r="C9">
        <v>17.778938561794334</v>
      </c>
      <c r="E9" t="s">
        <v>69</v>
      </c>
      <c r="F9">
        <v>21.282829284667969</v>
      </c>
      <c r="G9">
        <v>21.059685460903758</v>
      </c>
    </row>
    <row r="10" spans="1:8" x14ac:dyDescent="0.25">
      <c r="A10" t="s">
        <v>68</v>
      </c>
      <c r="B10">
        <v>18.396814346313477</v>
      </c>
      <c r="C10">
        <v>18.24801201339843</v>
      </c>
      <c r="E10" t="s">
        <v>69</v>
      </c>
      <c r="F10">
        <v>21.736064910888672</v>
      </c>
      <c r="G10">
        <v>21.508169053015262</v>
      </c>
    </row>
    <row r="11" spans="1:8" x14ac:dyDescent="0.25">
      <c r="A11" t="s">
        <v>68</v>
      </c>
      <c r="B11">
        <v>18.210685729980469</v>
      </c>
      <c r="C11">
        <v>18.063388895344158</v>
      </c>
      <c r="D11">
        <f t="shared" ref="D11" si="2">AVERAGE(C9:C11)</f>
        <v>18.030113156845641</v>
      </c>
      <c r="E11" t="s">
        <v>69</v>
      </c>
      <c r="F11">
        <v>21.950016021728516</v>
      </c>
      <c r="G11">
        <v>21.719876953221178</v>
      </c>
      <c r="H11">
        <f t="shared" ref="H11" si="3">AVERAGE(G9:G11)</f>
        <v>21.429243822380062</v>
      </c>
    </row>
    <row r="12" spans="1:8" x14ac:dyDescent="0.25">
      <c r="A12" t="s">
        <v>70</v>
      </c>
      <c r="B12">
        <v>19.731611251831055</v>
      </c>
      <c r="C12">
        <v>19.572012435907059</v>
      </c>
      <c r="E12" t="s">
        <v>71</v>
      </c>
      <c r="F12">
        <v>23.660781860351563</v>
      </c>
      <c r="G12">
        <v>23.412705945869025</v>
      </c>
    </row>
    <row r="13" spans="1:8" x14ac:dyDescent="0.25">
      <c r="A13" t="s">
        <v>70</v>
      </c>
      <c r="B13">
        <v>19.338172912597656</v>
      </c>
      <c r="C13">
        <v>19.181756416266285</v>
      </c>
      <c r="E13" t="s">
        <v>71</v>
      </c>
      <c r="F13">
        <v>23.138998031616211</v>
      </c>
      <c r="G13">
        <v>22.896392857755846</v>
      </c>
    </row>
    <row r="14" spans="1:8" x14ac:dyDescent="0.25">
      <c r="A14" t="s">
        <v>70</v>
      </c>
      <c r="B14">
        <v>19.803104400634766</v>
      </c>
      <c r="C14">
        <v>19.642927313542231</v>
      </c>
      <c r="D14">
        <f t="shared" ref="D14" si="4">AVERAGE(C12:C14)</f>
        <v>19.465565388571857</v>
      </c>
      <c r="E14" t="s">
        <v>71</v>
      </c>
      <c r="F14">
        <v>24.13731575012207</v>
      </c>
      <c r="G14">
        <v>23.884243526507213</v>
      </c>
      <c r="H14">
        <f t="shared" ref="H14:H74" si="5">AVERAGE(G12:G14)</f>
        <v>23.397780776710693</v>
      </c>
    </row>
    <row r="15" spans="1:8" x14ac:dyDescent="0.25">
      <c r="A15" t="s">
        <v>72</v>
      </c>
      <c r="B15">
        <v>17.120538711547852</v>
      </c>
      <c r="C15">
        <v>16.982059513297358</v>
      </c>
      <c r="E15" t="s">
        <v>73</v>
      </c>
      <c r="F15">
        <v>22.740371704101563</v>
      </c>
      <c r="G15">
        <v>22.501946002894243</v>
      </c>
    </row>
    <row r="16" spans="1:8" x14ac:dyDescent="0.25">
      <c r="A16" t="s">
        <v>72</v>
      </c>
      <c r="B16">
        <v>17.185667037963867</v>
      </c>
      <c r="C16">
        <v>17.046661050306952</v>
      </c>
      <c r="E16" t="s">
        <v>73</v>
      </c>
      <c r="F16">
        <v>22.487089157104492</v>
      </c>
      <c r="G16">
        <v>22.251319044365871</v>
      </c>
    </row>
    <row r="17" spans="1:8" x14ac:dyDescent="0.25">
      <c r="A17" t="s">
        <v>72</v>
      </c>
      <c r="B17">
        <v>17.098262786865234</v>
      </c>
      <c r="C17">
        <v>16.95996376706837</v>
      </c>
      <c r="D17">
        <f t="shared" ref="D17:D71" si="6">AVERAGE(C15:C17)</f>
        <v>16.996228110224227</v>
      </c>
      <c r="E17" t="s">
        <v>73</v>
      </c>
      <c r="F17">
        <v>22.613250732421875</v>
      </c>
      <c r="G17">
        <v>22.376157854934643</v>
      </c>
      <c r="H17">
        <f t="shared" ref="H17" si="7">AVERAGE(G15:G17)</f>
        <v>22.376474300731587</v>
      </c>
    </row>
    <row r="18" spans="1:8" x14ac:dyDescent="0.25">
      <c r="A18" t="s">
        <v>74</v>
      </c>
      <c r="B18">
        <v>19.102439880371094</v>
      </c>
      <c r="C18">
        <v>18.947930106827705</v>
      </c>
      <c r="E18" t="s">
        <v>75</v>
      </c>
      <c r="F18">
        <v>24.322553634643555</v>
      </c>
      <c r="G18">
        <v>24.067539249612786</v>
      </c>
    </row>
    <row r="19" spans="1:8" x14ac:dyDescent="0.25">
      <c r="A19" t="s">
        <v>74</v>
      </c>
      <c r="B19">
        <v>19.533220291137695</v>
      </c>
      <c r="C19">
        <v>19.37522615726488</v>
      </c>
      <c r="E19" t="s">
        <v>75</v>
      </c>
      <c r="F19">
        <v>24.107656478881836</v>
      </c>
      <c r="G19">
        <v>23.854895223470788</v>
      </c>
    </row>
    <row r="20" spans="1:8" x14ac:dyDescent="0.25">
      <c r="A20" t="s">
        <v>74</v>
      </c>
      <c r="B20">
        <v>19.901371002197266</v>
      </c>
      <c r="C20">
        <v>19.740399087300041</v>
      </c>
      <c r="D20">
        <f t="shared" ref="D20:D74" si="8">AVERAGE(C18:C20)</f>
        <v>19.354518450464209</v>
      </c>
      <c r="E20" t="s">
        <v>75</v>
      </c>
      <c r="F20">
        <v>24.178030014038086</v>
      </c>
      <c r="G20">
        <v>23.924530914070914</v>
      </c>
      <c r="H20">
        <f t="shared" si="5"/>
        <v>23.948988462384829</v>
      </c>
    </row>
    <row r="21" spans="1:8" x14ac:dyDescent="0.25">
      <c r="A21" t="s">
        <v>76</v>
      </c>
      <c r="B21">
        <v>19.421154022216797</v>
      </c>
      <c r="C21">
        <v>19.264066334533119</v>
      </c>
      <c r="E21" t="s">
        <v>77</v>
      </c>
      <c r="F21">
        <v>24.232141494750977</v>
      </c>
      <c r="G21">
        <v>23.978075052793965</v>
      </c>
    </row>
    <row r="22" spans="1:8" x14ac:dyDescent="0.25">
      <c r="A22" t="s">
        <v>76</v>
      </c>
      <c r="B22">
        <v>19.983829498291016</v>
      </c>
      <c r="C22">
        <v>19.822190619192465</v>
      </c>
      <c r="E22" t="s">
        <v>77</v>
      </c>
      <c r="F22">
        <v>24.305429458618164</v>
      </c>
      <c r="G22">
        <v>24.050594615229439</v>
      </c>
    </row>
    <row r="23" spans="1:8" x14ac:dyDescent="0.25">
      <c r="A23" t="s">
        <v>76</v>
      </c>
      <c r="B23">
        <v>19.608541488647461</v>
      </c>
      <c r="C23">
        <v>19.449938120496554</v>
      </c>
      <c r="D23">
        <f t="shared" ref="D23" si="9">AVERAGE(C21:C23)</f>
        <v>19.512065024740711</v>
      </c>
      <c r="E23" t="s">
        <v>77</v>
      </c>
      <c r="F23">
        <v>24.331340789794922</v>
      </c>
      <c r="G23">
        <v>24.076234274184415</v>
      </c>
      <c r="H23">
        <f t="shared" ref="H23" si="10">AVERAGE(G21:G23)</f>
        <v>24.034967980735939</v>
      </c>
    </row>
    <row r="24" spans="1:8" x14ac:dyDescent="0.25">
      <c r="A24" t="s">
        <v>78</v>
      </c>
      <c r="B24">
        <v>19.128383636474609</v>
      </c>
      <c r="C24">
        <v>18.973664017282942</v>
      </c>
      <c r="E24" t="s">
        <v>79</v>
      </c>
      <c r="F24">
        <v>22.266277313232422</v>
      </c>
      <c r="G24">
        <v>22.032822343772686</v>
      </c>
    </row>
    <row r="25" spans="1:8" x14ac:dyDescent="0.25">
      <c r="A25" t="s">
        <v>78</v>
      </c>
      <c r="B25">
        <v>19.117332458496094</v>
      </c>
      <c r="C25">
        <v>18.962702226577338</v>
      </c>
      <c r="E25" t="s">
        <v>79</v>
      </c>
      <c r="F25">
        <v>23.518831253051758</v>
      </c>
      <c r="G25">
        <v>23.272243646391214</v>
      </c>
    </row>
    <row r="26" spans="1:8" x14ac:dyDescent="0.25">
      <c r="A26" t="s">
        <v>78</v>
      </c>
      <c r="B26">
        <v>19.016508102416992</v>
      </c>
      <c r="C26">
        <v>18.862693386658631</v>
      </c>
      <c r="D26">
        <f t="shared" si="6"/>
        <v>18.933019876839637</v>
      </c>
      <c r="E26" t="s">
        <v>79</v>
      </c>
      <c r="F26">
        <v>24.246931076049805</v>
      </c>
      <c r="G26">
        <v>23.992709569947948</v>
      </c>
      <c r="H26">
        <f t="shared" si="5"/>
        <v>23.099258520037282</v>
      </c>
    </row>
    <row r="27" spans="1:8" x14ac:dyDescent="0.25">
      <c r="A27" t="s">
        <v>80</v>
      </c>
      <c r="B27">
        <v>18.755392074584961</v>
      </c>
      <c r="C27">
        <v>18.603689391560721</v>
      </c>
      <c r="E27" t="s">
        <v>81</v>
      </c>
      <c r="F27">
        <v>22.675416946411133</v>
      </c>
      <c r="G27">
        <v>22.437672275569128</v>
      </c>
    </row>
    <row r="28" spans="1:8" x14ac:dyDescent="0.25">
      <c r="A28" t="s">
        <v>80</v>
      </c>
      <c r="B28">
        <v>18.383781433105469</v>
      </c>
      <c r="C28">
        <v>18.235084516696428</v>
      </c>
      <c r="E28" t="s">
        <v>81</v>
      </c>
      <c r="F28">
        <v>23.288726806640625</v>
      </c>
      <c r="G28">
        <v>23.044551773296842</v>
      </c>
    </row>
    <row r="29" spans="1:8" x14ac:dyDescent="0.25">
      <c r="A29" t="s">
        <v>80</v>
      </c>
      <c r="B29">
        <v>18.499422073364258</v>
      </c>
      <c r="C29">
        <v>18.349789799521787</v>
      </c>
      <c r="D29">
        <f t="shared" si="8"/>
        <v>18.396187902592981</v>
      </c>
      <c r="E29" t="s">
        <v>81</v>
      </c>
      <c r="F29">
        <v>23.583461761474609</v>
      </c>
      <c r="G29">
        <v>23.33619652410114</v>
      </c>
      <c r="H29">
        <f t="shared" ref="H29" si="11">AVERAGE(G27:G29)</f>
        <v>22.93947352432237</v>
      </c>
    </row>
    <row r="30" spans="1:8" x14ac:dyDescent="0.25">
      <c r="A30" t="s">
        <v>82</v>
      </c>
      <c r="B30">
        <v>18.292604446411133</v>
      </c>
      <c r="C30">
        <v>18.144645013572504</v>
      </c>
      <c r="E30" t="s">
        <v>83</v>
      </c>
      <c r="F30">
        <v>23.432886123657227</v>
      </c>
      <c r="G30">
        <v>23.187199624859293</v>
      </c>
    </row>
    <row r="31" spans="1:8" x14ac:dyDescent="0.25">
      <c r="A31" t="s">
        <v>82</v>
      </c>
      <c r="B31">
        <v>18.407007217407227</v>
      </c>
      <c r="C31">
        <v>18.258122439620514</v>
      </c>
      <c r="E31" t="s">
        <v>83</v>
      </c>
      <c r="F31">
        <v>23.204954147338867</v>
      </c>
      <c r="G31">
        <v>22.961657444186688</v>
      </c>
    </row>
    <row r="32" spans="1:8" x14ac:dyDescent="0.25">
      <c r="A32" t="s">
        <v>82</v>
      </c>
      <c r="B32">
        <v>18.528221130371094</v>
      </c>
      <c r="C32">
        <v>18.378355915825537</v>
      </c>
      <c r="D32">
        <f t="shared" ref="D32" si="12">AVERAGE(C30:C32)</f>
        <v>18.26037445633952</v>
      </c>
      <c r="E32" t="s">
        <v>83</v>
      </c>
      <c r="F32">
        <v>23.62873649597168</v>
      </c>
      <c r="G32">
        <v>23.380996567134943</v>
      </c>
      <c r="H32">
        <f t="shared" si="5"/>
        <v>23.176617878726972</v>
      </c>
    </row>
    <row r="33" spans="1:8" x14ac:dyDescent="0.25">
      <c r="A33" t="s">
        <v>84</v>
      </c>
      <c r="B33">
        <v>19.104568481445313</v>
      </c>
      <c r="C33">
        <v>18.950041490746838</v>
      </c>
      <c r="E33" t="s">
        <v>85</v>
      </c>
      <c r="F33">
        <v>24.730907440185547</v>
      </c>
      <c r="G33">
        <v>24.471611592930067</v>
      </c>
    </row>
    <row r="34" spans="1:8" x14ac:dyDescent="0.25">
      <c r="A34" t="s">
        <v>84</v>
      </c>
      <c r="B34">
        <v>19.04571533203125</v>
      </c>
      <c r="C34">
        <v>18.891664374072324</v>
      </c>
      <c r="E34" t="s">
        <v>85</v>
      </c>
      <c r="F34">
        <v>25.221164703369141</v>
      </c>
      <c r="G34">
        <v>24.956728661693468</v>
      </c>
    </row>
    <row r="35" spans="1:8" x14ac:dyDescent="0.25">
      <c r="A35" t="s">
        <v>84</v>
      </c>
      <c r="B35">
        <v>19.104640960693359</v>
      </c>
      <c r="C35">
        <v>18.95011338374767</v>
      </c>
      <c r="D35">
        <f t="shared" si="6"/>
        <v>18.930606416188944</v>
      </c>
      <c r="E35" t="s">
        <v>85</v>
      </c>
      <c r="F35">
        <v>25.401100158691406</v>
      </c>
      <c r="G35">
        <v>25.134777549915356</v>
      </c>
      <c r="H35">
        <f t="shared" ref="H35" si="13">AVERAGE(G33:G35)</f>
        <v>24.854372601512964</v>
      </c>
    </row>
    <row r="36" spans="1:8" x14ac:dyDescent="0.25">
      <c r="A36" t="s">
        <v>86</v>
      </c>
      <c r="B36">
        <v>18.082796096801758</v>
      </c>
      <c r="C36">
        <v>17.936533695378415</v>
      </c>
      <c r="E36" t="s">
        <v>87</v>
      </c>
      <c r="F36">
        <v>22.22007942199707</v>
      </c>
      <c r="G36">
        <v>21.987108823010932</v>
      </c>
    </row>
    <row r="37" spans="1:8" x14ac:dyDescent="0.25">
      <c r="A37" t="s">
        <v>86</v>
      </c>
      <c r="B37">
        <v>18.091596603393555</v>
      </c>
      <c r="C37">
        <v>17.945263019216121</v>
      </c>
      <c r="E37" t="s">
        <v>87</v>
      </c>
      <c r="F37">
        <v>22.64642333984375</v>
      </c>
      <c r="G37">
        <v>22.408982657919179</v>
      </c>
    </row>
    <row r="38" spans="1:8" x14ac:dyDescent="0.25">
      <c r="A38" t="s">
        <v>86</v>
      </c>
      <c r="B38">
        <v>18.225221633911133</v>
      </c>
      <c r="C38">
        <v>18.077807225852858</v>
      </c>
      <c r="D38">
        <f t="shared" si="8"/>
        <v>17.986534646815798</v>
      </c>
      <c r="E38" t="s">
        <v>87</v>
      </c>
      <c r="F38">
        <v>22.552587509155273</v>
      </c>
      <c r="G38">
        <v>22.316130666634095</v>
      </c>
      <c r="H38">
        <f t="shared" si="5"/>
        <v>22.2374073825214</v>
      </c>
    </row>
    <row r="39" spans="1:8" x14ac:dyDescent="0.25">
      <c r="A39" t="s">
        <v>88</v>
      </c>
      <c r="B39">
        <v>17.927961349487305</v>
      </c>
      <c r="C39">
        <v>17.782951326393331</v>
      </c>
      <c r="E39" t="s">
        <v>89</v>
      </c>
      <c r="F39">
        <v>22.467782974243164</v>
      </c>
      <c r="G39">
        <v>22.23221528080737</v>
      </c>
    </row>
    <row r="40" spans="1:8" x14ac:dyDescent="0.25">
      <c r="A40" t="s">
        <v>88</v>
      </c>
      <c r="B40">
        <v>18.0989990234375</v>
      </c>
      <c r="C40">
        <v>17.952605564906222</v>
      </c>
      <c r="E40" t="s">
        <v>89</v>
      </c>
      <c r="F40">
        <v>22.529449462890625</v>
      </c>
      <c r="G40">
        <v>22.293235215564327</v>
      </c>
    </row>
    <row r="41" spans="1:8" x14ac:dyDescent="0.25">
      <c r="A41" t="s">
        <v>88</v>
      </c>
      <c r="B41">
        <v>18.361324310302734</v>
      </c>
      <c r="C41">
        <v>18.212809037965364</v>
      </c>
      <c r="D41">
        <f t="shared" ref="D41" si="14">AVERAGE(C39:C41)</f>
        <v>17.982788643088305</v>
      </c>
      <c r="E41" t="s">
        <v>89</v>
      </c>
      <c r="F41">
        <v>22.51005744934082</v>
      </c>
      <c r="G41">
        <v>22.274046521225333</v>
      </c>
      <c r="H41">
        <f t="shared" ref="H41" si="15">AVERAGE(G39:G41)</f>
        <v>22.266499005865679</v>
      </c>
    </row>
    <row r="42" spans="1:8" x14ac:dyDescent="0.25">
      <c r="A42" t="s">
        <v>90</v>
      </c>
      <c r="B42">
        <v>20.269889831542969</v>
      </c>
      <c r="C42">
        <v>20.105937158102581</v>
      </c>
      <c r="E42" t="s">
        <v>91</v>
      </c>
      <c r="F42">
        <v>24.759883880615234</v>
      </c>
      <c r="G42">
        <v>24.500284224423918</v>
      </c>
    </row>
    <row r="43" spans="1:8" x14ac:dyDescent="0.25">
      <c r="A43" t="s">
        <v>90</v>
      </c>
      <c r="B43">
        <v>20.930913925170898</v>
      </c>
      <c r="C43">
        <v>20.761614569125943</v>
      </c>
      <c r="E43" t="s">
        <v>91</v>
      </c>
      <c r="F43">
        <v>24.358308792114258</v>
      </c>
      <c r="G43">
        <v>24.102919525414769</v>
      </c>
    </row>
    <row r="44" spans="1:8" x14ac:dyDescent="0.25">
      <c r="A44" t="s">
        <v>90</v>
      </c>
      <c r="B44">
        <v>20.434654235839844</v>
      </c>
      <c r="C44">
        <v>20.269368868201472</v>
      </c>
      <c r="D44">
        <f t="shared" si="6"/>
        <v>20.378973531810001</v>
      </c>
      <c r="E44" t="s">
        <v>91</v>
      </c>
      <c r="F44">
        <v>24.801187515258789</v>
      </c>
      <c r="G44">
        <v>24.541154803346991</v>
      </c>
      <c r="H44">
        <f t="shared" si="5"/>
        <v>24.381452851061891</v>
      </c>
    </row>
    <row r="45" spans="1:8" x14ac:dyDescent="0.25">
      <c r="A45" t="s">
        <v>92</v>
      </c>
      <c r="B45">
        <v>19.469863891601563</v>
      </c>
      <c r="C45">
        <v>19.312382214933489</v>
      </c>
      <c r="E45" t="s">
        <v>93</v>
      </c>
      <c r="F45">
        <v>23.791082382202148</v>
      </c>
      <c r="G45">
        <v>23.741250474309339</v>
      </c>
    </row>
    <row r="46" spans="1:8" x14ac:dyDescent="0.25">
      <c r="A46" t="s">
        <v>92</v>
      </c>
      <c r="B46">
        <v>19.751787185668945</v>
      </c>
      <c r="C46">
        <v>19.59202517703303</v>
      </c>
      <c r="E46" t="s">
        <v>93</v>
      </c>
      <c r="F46">
        <v>23.628009796142578</v>
      </c>
      <c r="G46">
        <v>23.578519453965772</v>
      </c>
    </row>
    <row r="47" spans="1:8" x14ac:dyDescent="0.25">
      <c r="A47" t="s">
        <v>92</v>
      </c>
      <c r="B47">
        <v>19.802074432373047</v>
      </c>
      <c r="C47">
        <v>19.641905676162004</v>
      </c>
      <c r="D47">
        <f t="shared" si="8"/>
        <v>19.515437689376174</v>
      </c>
      <c r="E47" t="s">
        <v>93</v>
      </c>
      <c r="F47">
        <v>23.61094856262207</v>
      </c>
      <c r="G47">
        <v>23.56149395626441</v>
      </c>
      <c r="H47">
        <f t="shared" ref="H47" si="16">AVERAGE(G45:G47)</f>
        <v>23.627087961513173</v>
      </c>
    </row>
    <row r="48" spans="1:8" x14ac:dyDescent="0.25">
      <c r="A48" t="s">
        <v>94</v>
      </c>
      <c r="B48">
        <v>26.512823104858398</v>
      </c>
      <c r="C48">
        <v>26.298374567415966</v>
      </c>
      <c r="E48" t="s">
        <v>95</v>
      </c>
      <c r="F48">
        <v>29.807729721069336</v>
      </c>
      <c r="G48">
        <v>29.745295569562835</v>
      </c>
    </row>
    <row r="49" spans="1:8" x14ac:dyDescent="0.25">
      <c r="A49" t="s">
        <v>94</v>
      </c>
      <c r="B49">
        <v>26.495271682739258</v>
      </c>
      <c r="C49">
        <v>26.280965109688495</v>
      </c>
      <c r="E49" t="s">
        <v>95</v>
      </c>
      <c r="F49">
        <v>29.20728874206543</v>
      </c>
      <c r="G49">
        <v>29.146112251689267</v>
      </c>
    </row>
    <row r="50" spans="1:8" x14ac:dyDescent="0.25">
      <c r="A50" t="s">
        <v>94</v>
      </c>
      <c r="B50">
        <v>26.705081939697266</v>
      </c>
      <c r="C50">
        <v>26.489078319803657</v>
      </c>
      <c r="D50">
        <f t="shared" ref="D50" si="17">AVERAGE(C48:C50)</f>
        <v>26.356139332302703</v>
      </c>
      <c r="E50" t="s">
        <v>95</v>
      </c>
      <c r="F50">
        <v>29.553281784057617</v>
      </c>
      <c r="G50">
        <v>29.491380589646425</v>
      </c>
      <c r="H50">
        <f t="shared" si="5"/>
        <v>29.460929470299508</v>
      </c>
    </row>
    <row r="51" spans="1:8" x14ac:dyDescent="0.25">
      <c r="A51" t="s">
        <v>96</v>
      </c>
      <c r="B51">
        <v>22.323005676269531</v>
      </c>
      <c r="C51">
        <v>22.142446408791226</v>
      </c>
      <c r="E51" t="s">
        <v>97</v>
      </c>
      <c r="F51">
        <v>26.329116821289063</v>
      </c>
      <c r="G51">
        <v>26.273968841753714</v>
      </c>
    </row>
    <row r="52" spans="1:8" x14ac:dyDescent="0.25">
      <c r="A52" t="s">
        <v>96</v>
      </c>
      <c r="B52">
        <v>22.313493728637695</v>
      </c>
      <c r="C52">
        <v>22.133011398392735</v>
      </c>
      <c r="E52" t="s">
        <v>97</v>
      </c>
      <c r="F52">
        <v>26.453512191772461</v>
      </c>
      <c r="G52">
        <v>26.398103658364672</v>
      </c>
    </row>
    <row r="53" spans="1:8" x14ac:dyDescent="0.25">
      <c r="A53" t="s">
        <v>96</v>
      </c>
      <c r="B53">
        <v>21.744346618652344</v>
      </c>
      <c r="C53">
        <v>21.568467825527641</v>
      </c>
      <c r="D53">
        <f t="shared" si="6"/>
        <v>21.947975210903866</v>
      </c>
      <c r="E53" t="s">
        <v>97</v>
      </c>
      <c r="F53">
        <v>25.102396011352539</v>
      </c>
      <c r="G53">
        <v>25.049817475166968</v>
      </c>
      <c r="H53">
        <f t="shared" ref="H53" si="18">AVERAGE(G51:G53)</f>
        <v>25.907296658428454</v>
      </c>
    </row>
    <row r="54" spans="1:8" x14ac:dyDescent="0.25">
      <c r="A54" t="s">
        <v>98</v>
      </c>
      <c r="B54">
        <v>22.923694610595703</v>
      </c>
      <c r="C54">
        <v>22.738276680465194</v>
      </c>
      <c r="E54" t="s">
        <v>99</v>
      </c>
      <c r="F54">
        <v>26.396848678588867</v>
      </c>
      <c r="G54">
        <v>26.341558830448292</v>
      </c>
    </row>
    <row r="55" spans="1:8" x14ac:dyDescent="0.25">
      <c r="A55" t="s">
        <v>98</v>
      </c>
      <c r="B55">
        <v>23.201333999633789</v>
      </c>
      <c r="C55">
        <v>23.013670387831429</v>
      </c>
      <c r="E55" t="s">
        <v>99</v>
      </c>
      <c r="F55">
        <v>27.643253326416016</v>
      </c>
      <c r="G55">
        <v>27.58535280589787</v>
      </c>
    </row>
    <row r="56" spans="1:8" x14ac:dyDescent="0.25">
      <c r="A56" t="s">
        <v>98</v>
      </c>
      <c r="B56">
        <v>23.074304580688477</v>
      </c>
      <c r="C56">
        <v>22.887668444270282</v>
      </c>
      <c r="D56">
        <f t="shared" si="8"/>
        <v>22.879871837522302</v>
      </c>
      <c r="E56" t="s">
        <v>99</v>
      </c>
      <c r="F56">
        <v>27.409400939941406</v>
      </c>
      <c r="G56">
        <v>27.351990237851702</v>
      </c>
      <c r="H56">
        <f t="shared" si="5"/>
        <v>27.092967291399287</v>
      </c>
    </row>
    <row r="57" spans="1:8" x14ac:dyDescent="0.25">
      <c r="A57" t="s">
        <v>100</v>
      </c>
      <c r="B57">
        <v>19.769004821777344</v>
      </c>
      <c r="C57">
        <v>19.609103548572467</v>
      </c>
      <c r="E57" t="s">
        <v>101</v>
      </c>
      <c r="F57">
        <v>24.143424987792969</v>
      </c>
      <c r="G57">
        <v>24.092855076307618</v>
      </c>
    </row>
    <row r="58" spans="1:8" x14ac:dyDescent="0.25">
      <c r="A58" t="s">
        <v>100</v>
      </c>
      <c r="B58">
        <v>19.862079620361328</v>
      </c>
      <c r="C58">
        <v>19.701425513165514</v>
      </c>
      <c r="E58" t="s">
        <v>101</v>
      </c>
      <c r="F58">
        <v>23.973695755004883</v>
      </c>
      <c r="G58">
        <v>23.92348135199784</v>
      </c>
    </row>
    <row r="59" spans="1:8" x14ac:dyDescent="0.25">
      <c r="A59" t="s">
        <v>100</v>
      </c>
      <c r="B59">
        <v>20.112483978271484</v>
      </c>
      <c r="C59">
        <v>19.94980447950908</v>
      </c>
      <c r="D59">
        <f t="shared" ref="D59" si="19">AVERAGE(C57:C59)</f>
        <v>19.75344451374902</v>
      </c>
      <c r="E59" t="s">
        <v>101</v>
      </c>
      <c r="F59">
        <v>23.906879425048828</v>
      </c>
      <c r="G59">
        <v>23.856804973017812</v>
      </c>
      <c r="H59">
        <f t="shared" ref="H59" si="20">AVERAGE(G57:G59)</f>
        <v>23.957713800441088</v>
      </c>
    </row>
    <row r="60" spans="1:8" x14ac:dyDescent="0.25">
      <c r="A60" t="s">
        <v>102</v>
      </c>
      <c r="B60">
        <v>19.561664581298828</v>
      </c>
      <c r="C60">
        <v>19.403440376248774</v>
      </c>
      <c r="E60" t="s">
        <v>103</v>
      </c>
      <c r="F60">
        <v>22.958427429199219</v>
      </c>
      <c r="G60">
        <v>22.910339569107933</v>
      </c>
    </row>
    <row r="61" spans="1:8" x14ac:dyDescent="0.25">
      <c r="A61" t="s">
        <v>102</v>
      </c>
      <c r="B61">
        <v>19.62592887878418</v>
      </c>
      <c r="C61">
        <v>19.467184873011622</v>
      </c>
      <c r="E61" t="s">
        <v>103</v>
      </c>
      <c r="F61">
        <v>23.065488815307617</v>
      </c>
      <c r="G61">
        <v>23.017176708456738</v>
      </c>
    </row>
    <row r="62" spans="1:8" x14ac:dyDescent="0.25">
      <c r="A62" t="s">
        <v>102</v>
      </c>
      <c r="B62">
        <v>19.85181999206543</v>
      </c>
      <c r="C62">
        <v>19.691248869705824</v>
      </c>
      <c r="D62">
        <f t="shared" si="6"/>
        <v>19.520624706322074</v>
      </c>
      <c r="E62" t="s">
        <v>103</v>
      </c>
      <c r="F62">
        <v>22.686317443847656</v>
      </c>
      <c r="G62">
        <v>22.638799535114988</v>
      </c>
      <c r="H62">
        <f t="shared" si="5"/>
        <v>22.855438604226553</v>
      </c>
    </row>
    <row r="63" spans="1:8" x14ac:dyDescent="0.25">
      <c r="A63" t="s">
        <v>106</v>
      </c>
      <c r="B63">
        <v>22.395988464355469</v>
      </c>
      <c r="C63">
        <v>22.214838876785578</v>
      </c>
      <c r="E63" t="s">
        <v>107</v>
      </c>
      <c r="F63">
        <v>22.524890899658203</v>
      </c>
      <c r="G63">
        <v>22.288724447444903</v>
      </c>
    </row>
    <row r="64" spans="1:8" x14ac:dyDescent="0.25">
      <c r="A64" t="s">
        <v>106</v>
      </c>
      <c r="B64">
        <v>22.421220779418945</v>
      </c>
      <c r="C64">
        <v>22.239867100680026</v>
      </c>
      <c r="E64" t="s">
        <v>107</v>
      </c>
      <c r="F64">
        <v>23.37739372253418</v>
      </c>
      <c r="G64">
        <v>23.132289044245674</v>
      </c>
    </row>
    <row r="65" spans="1:8" x14ac:dyDescent="0.25">
      <c r="A65" t="s">
        <v>106</v>
      </c>
      <c r="B65">
        <v>22.518095016479492</v>
      </c>
      <c r="C65">
        <v>22.335957772053462</v>
      </c>
      <c r="D65">
        <f t="shared" si="8"/>
        <v>22.263554583173022</v>
      </c>
      <c r="E65" t="s">
        <v>107</v>
      </c>
      <c r="F65">
        <v>22.896022796630859</v>
      </c>
      <c r="G65">
        <v>22.655965142289137</v>
      </c>
      <c r="H65">
        <f t="shared" ref="H65" si="21">AVERAGE(G63:G65)</f>
        <v>22.69232621132657</v>
      </c>
    </row>
    <row r="66" spans="1:8" x14ac:dyDescent="0.25">
      <c r="A66" t="s">
        <v>108</v>
      </c>
      <c r="B66">
        <v>21.611936569213867</v>
      </c>
      <c r="C66">
        <v>18.630208473930711</v>
      </c>
      <c r="E66" t="s">
        <v>109</v>
      </c>
      <c r="F66">
        <v>24.133232116699219</v>
      </c>
      <c r="G66">
        <v>23.880202708706506</v>
      </c>
    </row>
    <row r="67" spans="1:8" x14ac:dyDescent="0.25">
      <c r="A67" t="s">
        <v>108</v>
      </c>
      <c r="B67">
        <v>21.339389801025391</v>
      </c>
      <c r="C67">
        <v>18.395264090580984</v>
      </c>
      <c r="E67" t="s">
        <v>109</v>
      </c>
      <c r="F67">
        <v>23.553537368774414</v>
      </c>
      <c r="G67">
        <v>23.306585879320529</v>
      </c>
    </row>
    <row r="68" spans="1:8" x14ac:dyDescent="0.25">
      <c r="A68" t="s">
        <v>108</v>
      </c>
      <c r="B68">
        <v>21.395685195922852</v>
      </c>
      <c r="C68">
        <v>18.443792594248531</v>
      </c>
      <c r="D68">
        <f t="shared" ref="D68" si="22">AVERAGE(C66:C68)</f>
        <v>18.489755052920074</v>
      </c>
      <c r="E68" t="s">
        <v>109</v>
      </c>
      <c r="F68">
        <v>24.33662223815918</v>
      </c>
      <c r="G68">
        <v>24.081460348210644</v>
      </c>
      <c r="H68">
        <f t="shared" si="5"/>
        <v>23.756082978745894</v>
      </c>
    </row>
    <row r="69" spans="1:8" x14ac:dyDescent="0.25">
      <c r="A69" t="s">
        <v>110</v>
      </c>
      <c r="B69">
        <v>19.83643913269043</v>
      </c>
      <c r="C69">
        <v>17.099670602813667</v>
      </c>
      <c r="E69" t="s">
        <v>111</v>
      </c>
      <c r="F69">
        <v>23.380020141601563</v>
      </c>
      <c r="G69">
        <v>23.134887926128709</v>
      </c>
    </row>
    <row r="70" spans="1:8" x14ac:dyDescent="0.25">
      <c r="A70" t="s">
        <v>110</v>
      </c>
      <c r="B70">
        <v>19.662042617797852</v>
      </c>
      <c r="C70">
        <v>16.949335003818621</v>
      </c>
      <c r="E70" t="s">
        <v>111</v>
      </c>
      <c r="F70">
        <v>23.478422164916992</v>
      </c>
      <c r="G70">
        <v>23.232258234935927</v>
      </c>
    </row>
    <row r="71" spans="1:8" x14ac:dyDescent="0.25">
      <c r="A71" t="s">
        <v>110</v>
      </c>
      <c r="B71">
        <v>19.391336441040039</v>
      </c>
      <c r="C71">
        <v>16.715977271529002</v>
      </c>
      <c r="D71">
        <f t="shared" si="6"/>
        <v>16.921660959387097</v>
      </c>
      <c r="E71" t="s">
        <v>111</v>
      </c>
      <c r="F71">
        <v>23.273662567138672</v>
      </c>
      <c r="G71">
        <v>23.029645477645285</v>
      </c>
      <c r="H71">
        <f t="shared" ref="H71" si="23">AVERAGE(G69:G71)</f>
        <v>23.132263879569976</v>
      </c>
    </row>
    <row r="72" spans="1:8" x14ac:dyDescent="0.25">
      <c r="A72" t="s">
        <v>112</v>
      </c>
      <c r="B72">
        <v>22.623527526855469</v>
      </c>
      <c r="C72">
        <v>19.502233540765882</v>
      </c>
      <c r="E72" t="s">
        <v>113</v>
      </c>
      <c r="F72">
        <v>25.693578720092773</v>
      </c>
      <c r="G72">
        <v>25.424189564868072</v>
      </c>
    </row>
    <row r="73" spans="1:8" x14ac:dyDescent="0.25">
      <c r="A73" t="s">
        <v>112</v>
      </c>
      <c r="B73">
        <v>22.835195541381836</v>
      </c>
      <c r="C73">
        <v>19.684698412678685</v>
      </c>
      <c r="E73" t="s">
        <v>113</v>
      </c>
      <c r="F73">
        <v>26.23802375793457</v>
      </c>
      <c r="G73">
        <v>25.962926266381626</v>
      </c>
    </row>
    <row r="74" spans="1:8" x14ac:dyDescent="0.25">
      <c r="A74" t="s">
        <v>112</v>
      </c>
      <c r="B74">
        <v>22.538496017456055</v>
      </c>
      <c r="C74">
        <v>19.42893355018472</v>
      </c>
      <c r="D74">
        <f t="shared" si="8"/>
        <v>19.538621834543097</v>
      </c>
      <c r="E74" t="s">
        <v>113</v>
      </c>
      <c r="F74">
        <v>26.148828506469727</v>
      </c>
      <c r="G74">
        <v>25.874666199295103</v>
      </c>
      <c r="H74">
        <f t="shared" si="5"/>
        <v>25.753927343514935</v>
      </c>
    </row>
    <row r="75" spans="1:8" x14ac:dyDescent="0.25">
      <c r="A75" t="s">
        <v>114</v>
      </c>
      <c r="B75">
        <v>22.876382827758789</v>
      </c>
      <c r="C75">
        <v>19.720203224069405</v>
      </c>
      <c r="E75" t="s">
        <v>115</v>
      </c>
      <c r="F75">
        <v>25.355224609375</v>
      </c>
      <c r="G75">
        <v>25.089382991418113</v>
      </c>
    </row>
    <row r="76" spans="1:8" x14ac:dyDescent="0.25">
      <c r="A76" t="s">
        <v>114</v>
      </c>
      <c r="B76">
        <v>22.526700973510742</v>
      </c>
      <c r="C76">
        <v>19.418765829816088</v>
      </c>
      <c r="E76" t="s">
        <v>115</v>
      </c>
      <c r="F76">
        <v>25.615232467651367</v>
      </c>
      <c r="G76">
        <v>25.346664748435643</v>
      </c>
    </row>
    <row r="77" spans="1:8" x14ac:dyDescent="0.25">
      <c r="A77" t="s">
        <v>114</v>
      </c>
      <c r="B77">
        <v>22.629587173461914</v>
      </c>
      <c r="C77">
        <v>19.507457157779328</v>
      </c>
      <c r="D77">
        <f t="shared" ref="D77" si="24">AVERAGE(C75:C77)</f>
        <v>19.548808737221606</v>
      </c>
      <c r="E77" t="s">
        <v>115</v>
      </c>
      <c r="F77">
        <v>25.249013900756836</v>
      </c>
      <c r="G77">
        <v>24.984285868936865</v>
      </c>
      <c r="H77">
        <f t="shared" ref="H77" si="25">AVERAGE(G75:G77)</f>
        <v>25.140111202930211</v>
      </c>
    </row>
    <row r="79" spans="1:8" x14ac:dyDescent="0.25">
      <c r="A79" t="s">
        <v>47</v>
      </c>
      <c r="C79">
        <f>MIN(C3:C77)</f>
        <v>16.715977271529002</v>
      </c>
      <c r="D79">
        <f>MIN(D3:D77)</f>
        <v>16.921660959387097</v>
      </c>
      <c r="F79">
        <f>MIN(F3:F77)</f>
        <v>21.282829284667969</v>
      </c>
      <c r="G79">
        <f>MIN(G3:G77)</f>
        <v>21.059685460903758</v>
      </c>
    </row>
    <row r="80" spans="1:8" x14ac:dyDescent="0.25">
      <c r="A80" t="s">
        <v>50</v>
      </c>
      <c r="C80">
        <f>MAX(C3:C77)</f>
        <v>26.489078319803657</v>
      </c>
      <c r="D80">
        <f>MAX(D3:D77)</f>
        <v>26.356139332302703</v>
      </c>
      <c r="F80">
        <f>MAX(F3:F77)</f>
        <v>29.807729721069336</v>
      </c>
      <c r="G80">
        <f>MAX(G3:G77)</f>
        <v>29.745295569562835</v>
      </c>
    </row>
    <row r="81" spans="1:7" x14ac:dyDescent="0.25">
      <c r="A81" t="s">
        <v>51</v>
      </c>
      <c r="C81">
        <f>AVERAGE(C3:C77)</f>
        <v>19.507464985139041</v>
      </c>
      <c r="D81">
        <f>AVERAGE(D3:D77)</f>
        <v>19.507464985139048</v>
      </c>
      <c r="F81">
        <f>AVERAGE(F3:F77)</f>
        <v>24.058237024943033</v>
      </c>
      <c r="G81">
        <f>AVERAGE(G3:G77)</f>
        <v>23.85741611281253</v>
      </c>
    </row>
    <row r="82" spans="1:7" x14ac:dyDescent="0.25">
      <c r="A82" t="s">
        <v>52</v>
      </c>
      <c r="C82">
        <f>GEOMEAN(C3:C77)</f>
        <v>19.413257723264131</v>
      </c>
      <c r="D82">
        <f>GEOMEAN(D3:D77)</f>
        <v>19.413970122214085</v>
      </c>
      <c r="F82">
        <f>GEOMEAN(F3:F77)</f>
        <v>23.999335854992321</v>
      </c>
      <c r="G82">
        <f>GEOMEAN(G3:G77)</f>
        <v>23.795881155969148</v>
      </c>
    </row>
    <row r="83" spans="1:7" x14ac:dyDescent="0.25">
      <c r="A83" t="s">
        <v>55</v>
      </c>
      <c r="C83">
        <f>_xlfn.STDEV.S(C3:C77)</f>
        <v>2.0244369659485462</v>
      </c>
      <c r="D83">
        <f>_xlfn.STDEV.S(D3:D77)</f>
        <v>2.045357711668359</v>
      </c>
      <c r="F83">
        <f>_xlfn.STDEV.S(F3:F77)</f>
        <v>1.7432395198058097</v>
      </c>
      <c r="G83">
        <f>_xlfn.STDEV.S(G3:G77)</f>
        <v>1.7771481412242585</v>
      </c>
    </row>
    <row r="84" spans="1:7" x14ac:dyDescent="0.25">
      <c r="A84" t="s">
        <v>56</v>
      </c>
      <c r="C84">
        <f t="shared" ref="C84:G84" si="26">C83/C81</f>
        <v>0.1037775522083869</v>
      </c>
      <c r="D84">
        <f t="shared" si="26"/>
        <v>0.10485000040889628</v>
      </c>
      <c r="F84">
        <f t="shared" si="26"/>
        <v>7.245915475844962E-2</v>
      </c>
      <c r="G84">
        <f t="shared" si="26"/>
        <v>7.44903862522584E-2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workbookViewId="0">
      <selection activeCell="X18" sqref="X18"/>
    </sheetView>
  </sheetViews>
  <sheetFormatPr defaultRowHeight="15" x14ac:dyDescent="0.25"/>
  <sheetData>
    <row r="1" spans="1:9" x14ac:dyDescent="0.25">
      <c r="A1" t="s">
        <v>34</v>
      </c>
      <c r="D1" t="s">
        <v>35</v>
      </c>
      <c r="F1" t="s">
        <v>36</v>
      </c>
      <c r="I1" t="s">
        <v>35</v>
      </c>
    </row>
    <row r="2" spans="1:9" x14ac:dyDescent="0.25">
      <c r="B2" t="s">
        <v>39</v>
      </c>
      <c r="C2" t="s">
        <v>40</v>
      </c>
      <c r="G2" t="s">
        <v>39</v>
      </c>
      <c r="H2" t="s">
        <v>40</v>
      </c>
    </row>
    <row r="3" spans="1:9" x14ac:dyDescent="0.25">
      <c r="A3" t="s">
        <v>64</v>
      </c>
      <c r="B3">
        <v>18.971548080444336</v>
      </c>
      <c r="C3">
        <v>18.818097023090715</v>
      </c>
      <c r="F3" t="s">
        <v>65</v>
      </c>
      <c r="G3">
        <v>23.1478595733643</v>
      </c>
      <c r="H3">
        <v>22.905161489003898</v>
      </c>
    </row>
    <row r="4" spans="1:9" x14ac:dyDescent="0.25">
      <c r="A4" t="s">
        <v>64</v>
      </c>
      <c r="B4">
        <v>19.040861129760742</v>
      </c>
      <c r="C4">
        <v>18.886849434937741</v>
      </c>
      <c r="F4" t="s">
        <v>65</v>
      </c>
      <c r="G4">
        <v>23.250198364257813</v>
      </c>
      <c r="H4">
        <v>23.00642728960965</v>
      </c>
    </row>
    <row r="5" spans="1:9" x14ac:dyDescent="0.25">
      <c r="A5" t="s">
        <v>64</v>
      </c>
      <c r="B5">
        <v>19.43463134765625</v>
      </c>
      <c r="C5">
        <v>19.277434648845478</v>
      </c>
      <c r="D5">
        <f>AVERAGE(C3:C5)</f>
        <v>18.994127035624647</v>
      </c>
      <c r="F5" t="s">
        <v>65</v>
      </c>
      <c r="G5">
        <v>23.157814025878906</v>
      </c>
      <c r="H5">
        <v>22.915011572190206</v>
      </c>
      <c r="I5">
        <f>AVERAGE(H3:H5)</f>
        <v>22.942200116934586</v>
      </c>
    </row>
    <row r="6" spans="1:9" x14ac:dyDescent="0.25">
      <c r="A6" t="s">
        <v>66</v>
      </c>
      <c r="B6">
        <v>18.17411994934082</v>
      </c>
      <c r="C6">
        <v>18.027118876425078</v>
      </c>
      <c r="F6" t="s">
        <v>67</v>
      </c>
      <c r="G6">
        <v>21.534870147705078</v>
      </c>
      <c r="H6">
        <v>21.309083754141021</v>
      </c>
    </row>
    <row r="7" spans="1:9" x14ac:dyDescent="0.25">
      <c r="A7" t="s">
        <v>66</v>
      </c>
      <c r="B7">
        <v>17.730365753173828</v>
      </c>
      <c r="C7">
        <v>17.586953978839215</v>
      </c>
      <c r="F7" t="s">
        <v>67</v>
      </c>
      <c r="G7">
        <v>22.867673873901367</v>
      </c>
      <c r="H7">
        <v>22.627913449168211</v>
      </c>
    </row>
    <row r="8" spans="1:9" x14ac:dyDescent="0.25">
      <c r="A8" t="s">
        <v>66</v>
      </c>
      <c r="B8">
        <v>17.718122482299805</v>
      </c>
      <c r="C8">
        <v>17.574809737462051</v>
      </c>
      <c r="D8">
        <f t="shared" ref="D8" si="0">AVERAGE(C6:C8)</f>
        <v>17.729627530908783</v>
      </c>
      <c r="F8" t="s">
        <v>67</v>
      </c>
      <c r="G8">
        <v>22.219528198242188</v>
      </c>
      <c r="H8">
        <v>21.98656337866511</v>
      </c>
      <c r="I8">
        <f t="shared" ref="I8" si="1">AVERAGE(H6:H8)</f>
        <v>21.974520193991449</v>
      </c>
    </row>
    <row r="9" spans="1:9" x14ac:dyDescent="0.25">
      <c r="A9" t="s">
        <v>68</v>
      </c>
      <c r="B9">
        <v>17.923915863037109</v>
      </c>
      <c r="C9">
        <v>17.778938561794334</v>
      </c>
      <c r="F9" t="s">
        <v>69</v>
      </c>
      <c r="G9">
        <v>21.282829284667969</v>
      </c>
      <c r="H9">
        <v>21.059685460903758</v>
      </c>
    </row>
    <row r="10" spans="1:9" x14ac:dyDescent="0.25">
      <c r="A10" t="s">
        <v>68</v>
      </c>
      <c r="B10">
        <v>18.396814346313477</v>
      </c>
      <c r="C10">
        <v>18.24801201339843</v>
      </c>
      <c r="F10" t="s">
        <v>69</v>
      </c>
      <c r="G10">
        <v>21.736064910888672</v>
      </c>
      <c r="H10">
        <v>21.508169053015262</v>
      </c>
    </row>
    <row r="11" spans="1:9" x14ac:dyDescent="0.25">
      <c r="A11" t="s">
        <v>68</v>
      </c>
      <c r="B11">
        <v>18.210685729980469</v>
      </c>
      <c r="C11">
        <v>18.063388895344158</v>
      </c>
      <c r="D11">
        <f t="shared" ref="D11" si="2">AVERAGE(C9:C11)</f>
        <v>18.030113156845641</v>
      </c>
      <c r="F11" t="s">
        <v>69</v>
      </c>
      <c r="G11">
        <v>21.950016021728516</v>
      </c>
      <c r="H11">
        <v>21.719876953221178</v>
      </c>
      <c r="I11">
        <f t="shared" ref="I11" si="3">AVERAGE(H9:H11)</f>
        <v>21.429243822380062</v>
      </c>
    </row>
    <row r="12" spans="1:9" x14ac:dyDescent="0.25">
      <c r="A12" t="s">
        <v>70</v>
      </c>
      <c r="B12">
        <v>19.731611251831055</v>
      </c>
      <c r="C12">
        <v>19.572012435907059</v>
      </c>
      <c r="F12" t="s">
        <v>71</v>
      </c>
      <c r="G12">
        <v>23.660781860351563</v>
      </c>
      <c r="H12">
        <v>23.412705945869025</v>
      </c>
    </row>
    <row r="13" spans="1:9" x14ac:dyDescent="0.25">
      <c r="A13" t="s">
        <v>70</v>
      </c>
      <c r="B13">
        <v>19.338172912597656</v>
      </c>
      <c r="C13">
        <v>19.181756416266285</v>
      </c>
      <c r="F13" t="s">
        <v>71</v>
      </c>
      <c r="G13">
        <v>23.138998031616211</v>
      </c>
      <c r="H13">
        <v>22.896392857755846</v>
      </c>
    </row>
    <row r="14" spans="1:9" x14ac:dyDescent="0.25">
      <c r="A14" t="s">
        <v>70</v>
      </c>
      <c r="B14">
        <v>19.803104400634766</v>
      </c>
      <c r="C14">
        <v>19.642927313542231</v>
      </c>
      <c r="D14">
        <f t="shared" ref="D14:D74" si="4">AVERAGE(C12:C14)</f>
        <v>19.465565388571857</v>
      </c>
      <c r="F14" t="s">
        <v>71</v>
      </c>
      <c r="G14">
        <v>24.13731575012207</v>
      </c>
      <c r="H14">
        <v>23.884243526507213</v>
      </c>
      <c r="I14">
        <f t="shared" ref="I14" si="5">AVERAGE(H12:H14)</f>
        <v>23.397780776710693</v>
      </c>
    </row>
    <row r="15" spans="1:9" x14ac:dyDescent="0.25">
      <c r="A15" t="s">
        <v>72</v>
      </c>
      <c r="B15">
        <v>17.120538711547852</v>
      </c>
      <c r="C15">
        <v>16.982059513297358</v>
      </c>
      <c r="F15" t="s">
        <v>73</v>
      </c>
      <c r="G15">
        <v>22.740371704101563</v>
      </c>
      <c r="H15">
        <v>22.501946002894243</v>
      </c>
    </row>
    <row r="16" spans="1:9" x14ac:dyDescent="0.25">
      <c r="A16" t="s">
        <v>72</v>
      </c>
      <c r="B16">
        <v>17.185667037963867</v>
      </c>
      <c r="C16">
        <v>17.046661050306952</v>
      </c>
      <c r="F16" t="s">
        <v>73</v>
      </c>
      <c r="G16">
        <v>22.487089157104492</v>
      </c>
      <c r="H16">
        <v>22.251319044365871</v>
      </c>
    </row>
    <row r="17" spans="1:9" x14ac:dyDescent="0.25">
      <c r="A17" t="s">
        <v>72</v>
      </c>
      <c r="B17">
        <v>17.098262786865234</v>
      </c>
      <c r="C17">
        <v>16.95996376706837</v>
      </c>
      <c r="D17">
        <f t="shared" ref="D17" si="6">AVERAGE(C15:C17)</f>
        <v>16.996228110224227</v>
      </c>
      <c r="F17" t="s">
        <v>73</v>
      </c>
      <c r="G17">
        <v>22.613250732421875</v>
      </c>
      <c r="H17">
        <v>22.376157854934643</v>
      </c>
      <c r="I17">
        <f t="shared" ref="I17:I80" si="7">AVERAGE(H15:H17)</f>
        <v>22.376474300731587</v>
      </c>
    </row>
    <row r="18" spans="1:9" x14ac:dyDescent="0.25">
      <c r="A18" t="s">
        <v>74</v>
      </c>
      <c r="B18">
        <v>19.102439880371094</v>
      </c>
      <c r="C18">
        <v>18.947930106827705</v>
      </c>
      <c r="F18" t="s">
        <v>75</v>
      </c>
      <c r="G18">
        <v>24.322553634643555</v>
      </c>
      <c r="H18">
        <v>24.067539249612786</v>
      </c>
    </row>
    <row r="19" spans="1:9" x14ac:dyDescent="0.25">
      <c r="A19" t="s">
        <v>74</v>
      </c>
      <c r="B19">
        <v>19.533220291137695</v>
      </c>
      <c r="C19">
        <v>19.37522615726488</v>
      </c>
      <c r="F19" t="s">
        <v>75</v>
      </c>
      <c r="G19">
        <v>24.107656478881836</v>
      </c>
      <c r="H19">
        <v>23.854895223470788</v>
      </c>
    </row>
    <row r="20" spans="1:9" x14ac:dyDescent="0.25">
      <c r="A20" t="s">
        <v>74</v>
      </c>
      <c r="B20">
        <v>19.901371002197266</v>
      </c>
      <c r="C20">
        <v>19.740399087300041</v>
      </c>
      <c r="D20">
        <f t="shared" si="4"/>
        <v>19.354518450464209</v>
      </c>
      <c r="F20" t="s">
        <v>75</v>
      </c>
      <c r="G20">
        <v>24.178030014038086</v>
      </c>
      <c r="H20">
        <v>23.924530914070914</v>
      </c>
      <c r="I20">
        <f t="shared" ref="I20:I83" si="8">AVERAGE(H18:H20)</f>
        <v>23.948988462384829</v>
      </c>
    </row>
    <row r="21" spans="1:9" x14ac:dyDescent="0.25">
      <c r="A21" t="s">
        <v>76</v>
      </c>
      <c r="B21">
        <v>19.421154022216797</v>
      </c>
      <c r="C21">
        <v>19.264066334533119</v>
      </c>
      <c r="F21" t="s">
        <v>77</v>
      </c>
      <c r="G21">
        <v>24.232141494750977</v>
      </c>
      <c r="H21">
        <v>23.978075052793965</v>
      </c>
    </row>
    <row r="22" spans="1:9" x14ac:dyDescent="0.25">
      <c r="A22" t="s">
        <v>76</v>
      </c>
      <c r="B22">
        <v>19.983829498291016</v>
      </c>
      <c r="C22">
        <v>19.822190619192465</v>
      </c>
      <c r="F22" t="s">
        <v>77</v>
      </c>
      <c r="G22">
        <v>24.305429458618164</v>
      </c>
      <c r="H22">
        <v>24.050594615229439</v>
      </c>
    </row>
    <row r="23" spans="1:9" x14ac:dyDescent="0.25">
      <c r="A23" t="s">
        <v>76</v>
      </c>
      <c r="B23">
        <v>19.608541488647461</v>
      </c>
      <c r="C23">
        <v>19.449938120496554</v>
      </c>
      <c r="D23">
        <f t="shared" ref="D23" si="9">AVERAGE(C21:C23)</f>
        <v>19.512065024740711</v>
      </c>
      <c r="F23" t="s">
        <v>77</v>
      </c>
      <c r="G23">
        <v>24.331340789794922</v>
      </c>
      <c r="H23">
        <v>24.076234274184415</v>
      </c>
      <c r="I23">
        <f t="shared" ref="I23" si="10">AVERAGE(H21:H23)</f>
        <v>24.034967980735939</v>
      </c>
    </row>
    <row r="24" spans="1:9" x14ac:dyDescent="0.25">
      <c r="A24" t="s">
        <v>78</v>
      </c>
      <c r="B24">
        <v>19.128383636474609</v>
      </c>
      <c r="C24">
        <v>18.973664017282942</v>
      </c>
      <c r="F24" t="s">
        <v>79</v>
      </c>
      <c r="G24">
        <v>22.266277313232422</v>
      </c>
      <c r="H24">
        <v>22.032822343772686</v>
      </c>
    </row>
    <row r="25" spans="1:9" x14ac:dyDescent="0.25">
      <c r="A25" t="s">
        <v>78</v>
      </c>
      <c r="B25">
        <v>19.117332458496094</v>
      </c>
      <c r="C25">
        <v>18.962702226577338</v>
      </c>
      <c r="F25" t="s">
        <v>79</v>
      </c>
      <c r="G25">
        <v>23.518831253051758</v>
      </c>
      <c r="H25">
        <v>23.272243646391214</v>
      </c>
    </row>
    <row r="26" spans="1:9" x14ac:dyDescent="0.25">
      <c r="A26" t="s">
        <v>78</v>
      </c>
      <c r="B26">
        <v>19.016508102416992</v>
      </c>
      <c r="C26">
        <v>18.862693386658631</v>
      </c>
      <c r="D26">
        <f t="shared" si="4"/>
        <v>18.933019876839637</v>
      </c>
      <c r="F26" t="s">
        <v>79</v>
      </c>
      <c r="G26">
        <v>24.246931076049805</v>
      </c>
      <c r="H26">
        <v>23.992709569947948</v>
      </c>
      <c r="I26">
        <f t="shared" si="7"/>
        <v>23.099258520037282</v>
      </c>
    </row>
    <row r="27" spans="1:9" x14ac:dyDescent="0.25">
      <c r="A27" t="s">
        <v>80</v>
      </c>
      <c r="B27">
        <v>18.755392074584961</v>
      </c>
      <c r="C27">
        <v>18.603689391560721</v>
      </c>
      <c r="F27" t="s">
        <v>81</v>
      </c>
      <c r="G27">
        <v>22.675416946411133</v>
      </c>
      <c r="H27">
        <v>22.437672275569128</v>
      </c>
    </row>
    <row r="28" spans="1:9" x14ac:dyDescent="0.25">
      <c r="A28" t="s">
        <v>80</v>
      </c>
      <c r="B28">
        <v>18.383781433105469</v>
      </c>
      <c r="C28">
        <v>18.235084516696428</v>
      </c>
      <c r="F28" t="s">
        <v>81</v>
      </c>
      <c r="G28">
        <v>23.288726806640625</v>
      </c>
      <c r="H28">
        <v>23.044551773296842</v>
      </c>
    </row>
    <row r="29" spans="1:9" x14ac:dyDescent="0.25">
      <c r="A29" t="s">
        <v>80</v>
      </c>
      <c r="B29">
        <v>18.499422073364258</v>
      </c>
      <c r="C29">
        <v>18.349789799521787</v>
      </c>
      <c r="D29">
        <f t="shared" ref="D29" si="11">AVERAGE(C27:C29)</f>
        <v>18.396187902592981</v>
      </c>
      <c r="F29" t="s">
        <v>81</v>
      </c>
      <c r="G29">
        <v>23.583461761474609</v>
      </c>
      <c r="H29">
        <v>23.33619652410114</v>
      </c>
      <c r="I29">
        <f t="shared" si="8"/>
        <v>22.93947352432237</v>
      </c>
    </row>
    <row r="30" spans="1:9" x14ac:dyDescent="0.25">
      <c r="A30" t="s">
        <v>82</v>
      </c>
      <c r="B30">
        <v>18.292604446411133</v>
      </c>
      <c r="C30">
        <v>18.144645013572504</v>
      </c>
      <c r="F30" t="s">
        <v>83</v>
      </c>
      <c r="G30">
        <v>23.432886123657227</v>
      </c>
      <c r="H30">
        <v>23.187199624859293</v>
      </c>
    </row>
    <row r="31" spans="1:9" x14ac:dyDescent="0.25">
      <c r="A31" t="s">
        <v>82</v>
      </c>
      <c r="B31">
        <v>18.407007217407227</v>
      </c>
      <c r="C31">
        <v>18.258122439620514</v>
      </c>
      <c r="F31" t="s">
        <v>83</v>
      </c>
      <c r="G31">
        <v>23.204954147338867</v>
      </c>
      <c r="H31">
        <v>22.961657444186688</v>
      </c>
    </row>
    <row r="32" spans="1:9" x14ac:dyDescent="0.25">
      <c r="A32" t="s">
        <v>82</v>
      </c>
      <c r="B32">
        <v>18.528221130371094</v>
      </c>
      <c r="C32">
        <v>18.378355915825537</v>
      </c>
      <c r="D32">
        <f t="shared" si="4"/>
        <v>18.26037445633952</v>
      </c>
      <c r="F32" t="s">
        <v>83</v>
      </c>
      <c r="G32">
        <v>23.62873649597168</v>
      </c>
      <c r="H32">
        <v>23.380996567134943</v>
      </c>
      <c r="I32">
        <f t="shared" ref="I32" si="12">AVERAGE(H30:H32)</f>
        <v>23.176617878726972</v>
      </c>
    </row>
    <row r="33" spans="1:9" x14ac:dyDescent="0.25">
      <c r="A33" t="s">
        <v>84</v>
      </c>
      <c r="B33">
        <v>19.104568481445313</v>
      </c>
      <c r="C33">
        <v>18.950041490746838</v>
      </c>
      <c r="F33" t="s">
        <v>85</v>
      </c>
      <c r="G33">
        <v>24.730907440185547</v>
      </c>
      <c r="H33">
        <v>24.471611592930067</v>
      </c>
    </row>
    <row r="34" spans="1:9" x14ac:dyDescent="0.25">
      <c r="A34" t="s">
        <v>84</v>
      </c>
      <c r="B34">
        <v>19.04571533203125</v>
      </c>
      <c r="C34">
        <v>18.891664374072324</v>
      </c>
      <c r="F34" t="s">
        <v>85</v>
      </c>
      <c r="G34">
        <v>25.221164703369141</v>
      </c>
      <c r="H34">
        <v>24.956728661693468</v>
      </c>
    </row>
    <row r="35" spans="1:9" x14ac:dyDescent="0.25">
      <c r="A35" t="s">
        <v>84</v>
      </c>
      <c r="B35">
        <v>19.104640960693359</v>
      </c>
      <c r="C35">
        <v>18.95011338374767</v>
      </c>
      <c r="D35">
        <f t="shared" ref="D35" si="13">AVERAGE(C33:C35)</f>
        <v>18.930606416188944</v>
      </c>
      <c r="F35" t="s">
        <v>85</v>
      </c>
      <c r="G35">
        <v>25.401100158691406</v>
      </c>
      <c r="H35">
        <v>25.134777549915356</v>
      </c>
      <c r="I35">
        <f t="shared" si="7"/>
        <v>24.854372601512964</v>
      </c>
    </row>
    <row r="36" spans="1:9" x14ac:dyDescent="0.25">
      <c r="A36" t="s">
        <v>86</v>
      </c>
      <c r="B36">
        <v>18.082796096801758</v>
      </c>
      <c r="C36">
        <v>17.936533695378415</v>
      </c>
      <c r="F36" t="s">
        <v>87</v>
      </c>
      <c r="G36">
        <v>22.22007942199707</v>
      </c>
      <c r="H36">
        <v>21.987108823010932</v>
      </c>
    </row>
    <row r="37" spans="1:9" x14ac:dyDescent="0.25">
      <c r="A37" t="s">
        <v>86</v>
      </c>
      <c r="B37">
        <v>18.091596603393555</v>
      </c>
      <c r="C37">
        <v>17.945263019216121</v>
      </c>
      <c r="F37" t="s">
        <v>87</v>
      </c>
      <c r="G37">
        <v>22.64642333984375</v>
      </c>
      <c r="H37">
        <v>22.408982657919179</v>
      </c>
    </row>
    <row r="38" spans="1:9" x14ac:dyDescent="0.25">
      <c r="A38" t="s">
        <v>86</v>
      </c>
      <c r="B38">
        <v>18.225221633911133</v>
      </c>
      <c r="C38">
        <v>18.077807225852858</v>
      </c>
      <c r="D38">
        <f t="shared" si="4"/>
        <v>17.986534646815798</v>
      </c>
      <c r="F38" t="s">
        <v>87</v>
      </c>
      <c r="G38">
        <v>22.552587509155273</v>
      </c>
      <c r="H38">
        <v>22.316130666634095</v>
      </c>
      <c r="I38">
        <f t="shared" si="8"/>
        <v>22.2374073825214</v>
      </c>
    </row>
    <row r="39" spans="1:9" x14ac:dyDescent="0.25">
      <c r="A39" t="s">
        <v>88</v>
      </c>
      <c r="B39">
        <v>17.927961349487305</v>
      </c>
      <c r="C39">
        <v>17.782951326393331</v>
      </c>
      <c r="F39" t="s">
        <v>89</v>
      </c>
      <c r="G39">
        <v>22.467782974243164</v>
      </c>
      <c r="H39">
        <v>22.23221528080737</v>
      </c>
    </row>
    <row r="40" spans="1:9" x14ac:dyDescent="0.25">
      <c r="A40" t="s">
        <v>88</v>
      </c>
      <c r="B40">
        <v>18.0989990234375</v>
      </c>
      <c r="C40">
        <v>17.952605564906222</v>
      </c>
      <c r="F40" t="s">
        <v>89</v>
      </c>
      <c r="G40">
        <v>22.529449462890625</v>
      </c>
      <c r="H40">
        <v>22.293235215564327</v>
      </c>
    </row>
    <row r="41" spans="1:9" x14ac:dyDescent="0.25">
      <c r="A41" t="s">
        <v>88</v>
      </c>
      <c r="B41">
        <v>18.361324310302734</v>
      </c>
      <c r="C41">
        <v>18.212809037965364</v>
      </c>
      <c r="D41">
        <f t="shared" ref="D41" si="14">AVERAGE(C39:C41)</f>
        <v>17.982788643088305</v>
      </c>
      <c r="F41" t="s">
        <v>89</v>
      </c>
      <c r="G41">
        <v>22.51005744934082</v>
      </c>
      <c r="H41">
        <v>22.274046521225333</v>
      </c>
      <c r="I41">
        <f t="shared" ref="I41" si="15">AVERAGE(H39:H41)</f>
        <v>22.266499005865679</v>
      </c>
    </row>
    <row r="42" spans="1:9" x14ac:dyDescent="0.25">
      <c r="A42" t="s">
        <v>90</v>
      </c>
      <c r="B42">
        <v>20.269889831542969</v>
      </c>
      <c r="C42">
        <v>20.105937158102581</v>
      </c>
      <c r="F42" t="s">
        <v>91</v>
      </c>
      <c r="G42">
        <v>24.759883880615234</v>
      </c>
      <c r="H42">
        <v>24.500284224423918</v>
      </c>
    </row>
    <row r="43" spans="1:9" x14ac:dyDescent="0.25">
      <c r="A43" t="s">
        <v>90</v>
      </c>
      <c r="B43">
        <v>20.930913925170898</v>
      </c>
      <c r="C43">
        <v>20.761614569125943</v>
      </c>
      <c r="F43" t="s">
        <v>91</v>
      </c>
      <c r="G43">
        <v>24.358308792114258</v>
      </c>
      <c r="H43">
        <v>24.102919525414769</v>
      </c>
    </row>
    <row r="44" spans="1:9" x14ac:dyDescent="0.25">
      <c r="A44" t="s">
        <v>90</v>
      </c>
      <c r="B44">
        <v>20.434654235839844</v>
      </c>
      <c r="C44">
        <v>20.269368868201472</v>
      </c>
      <c r="D44">
        <f t="shared" si="4"/>
        <v>20.378973531810001</v>
      </c>
      <c r="F44" t="s">
        <v>91</v>
      </c>
      <c r="G44">
        <v>24.801187515258789</v>
      </c>
      <c r="H44">
        <v>24.541154803346991</v>
      </c>
      <c r="I44">
        <f t="shared" si="7"/>
        <v>24.381452851061891</v>
      </c>
    </row>
    <row r="45" spans="1:9" x14ac:dyDescent="0.25">
      <c r="A45" t="s">
        <v>92</v>
      </c>
      <c r="B45">
        <v>19.469863891601563</v>
      </c>
      <c r="C45">
        <v>19.312382214933489</v>
      </c>
      <c r="F45" t="s">
        <v>93</v>
      </c>
      <c r="G45">
        <v>23.791082382202148</v>
      </c>
      <c r="H45">
        <v>23.741250474309339</v>
      </c>
    </row>
    <row r="46" spans="1:9" x14ac:dyDescent="0.25">
      <c r="A46" t="s">
        <v>92</v>
      </c>
      <c r="B46">
        <v>19.751787185668945</v>
      </c>
      <c r="C46">
        <v>19.59202517703303</v>
      </c>
      <c r="F46" t="s">
        <v>93</v>
      </c>
      <c r="G46">
        <v>23.628009796142578</v>
      </c>
      <c r="H46">
        <v>23.578519453965772</v>
      </c>
    </row>
    <row r="47" spans="1:9" x14ac:dyDescent="0.25">
      <c r="A47" t="s">
        <v>92</v>
      </c>
      <c r="B47">
        <v>19.802074432373047</v>
      </c>
      <c r="C47">
        <v>19.641905676162004</v>
      </c>
      <c r="D47">
        <f t="shared" ref="D47" si="16">AVERAGE(C45:C47)</f>
        <v>19.515437689376174</v>
      </c>
      <c r="F47" t="s">
        <v>93</v>
      </c>
      <c r="G47">
        <v>23.61094856262207</v>
      </c>
      <c r="H47">
        <v>23.56149395626441</v>
      </c>
      <c r="I47">
        <f t="shared" si="8"/>
        <v>23.627087961513173</v>
      </c>
    </row>
    <row r="48" spans="1:9" x14ac:dyDescent="0.25">
      <c r="A48" t="s">
        <v>94</v>
      </c>
      <c r="B48">
        <v>26.512823104858398</v>
      </c>
      <c r="C48">
        <v>26.298374567415966</v>
      </c>
      <c r="F48" t="s">
        <v>95</v>
      </c>
      <c r="G48">
        <v>29.807729721069336</v>
      </c>
      <c r="H48">
        <v>29.745295569562835</v>
      </c>
    </row>
    <row r="49" spans="1:9" x14ac:dyDescent="0.25">
      <c r="A49" t="s">
        <v>94</v>
      </c>
      <c r="B49">
        <v>26.495271682739258</v>
      </c>
      <c r="C49">
        <v>26.280965109688495</v>
      </c>
      <c r="F49" t="s">
        <v>95</v>
      </c>
      <c r="G49">
        <v>29.20728874206543</v>
      </c>
      <c r="H49">
        <v>29.146112251689267</v>
      </c>
    </row>
    <row r="50" spans="1:9" x14ac:dyDescent="0.25">
      <c r="A50" t="s">
        <v>94</v>
      </c>
      <c r="B50">
        <v>26.705081939697266</v>
      </c>
      <c r="C50">
        <v>26.489078319803657</v>
      </c>
      <c r="D50">
        <f t="shared" si="4"/>
        <v>26.356139332302703</v>
      </c>
      <c r="F50" t="s">
        <v>95</v>
      </c>
      <c r="G50">
        <v>29.553281784057617</v>
      </c>
      <c r="H50">
        <v>29.491380589646425</v>
      </c>
      <c r="I50">
        <f t="shared" ref="I50" si="17">AVERAGE(H48:H50)</f>
        <v>29.460929470299508</v>
      </c>
    </row>
    <row r="51" spans="1:9" x14ac:dyDescent="0.25">
      <c r="A51" t="s">
        <v>96</v>
      </c>
      <c r="B51">
        <v>22.323005676269531</v>
      </c>
      <c r="C51">
        <v>22.142446408791226</v>
      </c>
      <c r="F51" t="s">
        <v>97</v>
      </c>
      <c r="G51">
        <v>26.329116821289063</v>
      </c>
      <c r="H51">
        <v>26.273968841753714</v>
      </c>
    </row>
    <row r="52" spans="1:9" x14ac:dyDescent="0.25">
      <c r="A52" t="s">
        <v>96</v>
      </c>
      <c r="B52">
        <v>22.313493728637695</v>
      </c>
      <c r="C52">
        <v>22.133011398392735</v>
      </c>
      <c r="F52" t="s">
        <v>97</v>
      </c>
      <c r="G52">
        <v>26.453512191772461</v>
      </c>
      <c r="H52">
        <v>26.398103658364672</v>
      </c>
    </row>
    <row r="53" spans="1:9" x14ac:dyDescent="0.25">
      <c r="A53" t="s">
        <v>96</v>
      </c>
      <c r="B53">
        <v>21.744346618652344</v>
      </c>
      <c r="C53">
        <v>21.568467825527641</v>
      </c>
      <c r="D53">
        <f t="shared" ref="D53" si="18">AVERAGE(C51:C53)</f>
        <v>21.947975210903866</v>
      </c>
      <c r="F53" t="s">
        <v>97</v>
      </c>
      <c r="G53">
        <v>25.102396011352539</v>
      </c>
      <c r="H53">
        <v>25.049817475166968</v>
      </c>
      <c r="I53">
        <f t="shared" si="7"/>
        <v>25.907296658428454</v>
      </c>
    </row>
    <row r="54" spans="1:9" x14ac:dyDescent="0.25">
      <c r="A54" t="s">
        <v>98</v>
      </c>
      <c r="B54">
        <v>22.923694610595703</v>
      </c>
      <c r="C54">
        <v>22.738276680465194</v>
      </c>
      <c r="F54" t="s">
        <v>99</v>
      </c>
      <c r="G54">
        <v>26.396848678588867</v>
      </c>
      <c r="H54">
        <v>26.341558830448292</v>
      </c>
    </row>
    <row r="55" spans="1:9" x14ac:dyDescent="0.25">
      <c r="A55" t="s">
        <v>98</v>
      </c>
      <c r="B55">
        <v>23.201333999633789</v>
      </c>
      <c r="C55">
        <v>23.013670387831429</v>
      </c>
      <c r="F55" t="s">
        <v>99</v>
      </c>
      <c r="G55">
        <v>27.643253326416016</v>
      </c>
      <c r="H55">
        <v>27.58535280589787</v>
      </c>
    </row>
    <row r="56" spans="1:9" x14ac:dyDescent="0.25">
      <c r="A56" t="s">
        <v>98</v>
      </c>
      <c r="B56">
        <v>23.074304580688477</v>
      </c>
      <c r="C56">
        <v>22.887668444270282</v>
      </c>
      <c r="D56">
        <f t="shared" si="4"/>
        <v>22.879871837522302</v>
      </c>
      <c r="F56" t="s">
        <v>99</v>
      </c>
      <c r="G56">
        <v>27.409400939941406</v>
      </c>
      <c r="H56">
        <v>27.351990237851702</v>
      </c>
      <c r="I56">
        <f t="shared" si="8"/>
        <v>27.092967291399287</v>
      </c>
    </row>
    <row r="57" spans="1:9" x14ac:dyDescent="0.25">
      <c r="A57" t="s">
        <v>100</v>
      </c>
      <c r="B57">
        <v>19.769004821777344</v>
      </c>
      <c r="C57">
        <v>19.609103548572467</v>
      </c>
      <c r="F57" t="s">
        <v>101</v>
      </c>
      <c r="G57">
        <v>24.143424987792969</v>
      </c>
      <c r="H57">
        <v>24.092855076307618</v>
      </c>
    </row>
    <row r="58" spans="1:9" x14ac:dyDescent="0.25">
      <c r="A58" t="s">
        <v>100</v>
      </c>
      <c r="B58">
        <v>19.862079620361328</v>
      </c>
      <c r="C58">
        <v>19.701425513165514</v>
      </c>
      <c r="F58" t="s">
        <v>101</v>
      </c>
      <c r="G58">
        <v>23.973695755004883</v>
      </c>
      <c r="H58">
        <v>23.92348135199784</v>
      </c>
    </row>
    <row r="59" spans="1:9" x14ac:dyDescent="0.25">
      <c r="A59" t="s">
        <v>100</v>
      </c>
      <c r="B59">
        <v>20.112483978271484</v>
      </c>
      <c r="C59">
        <v>19.94980447950908</v>
      </c>
      <c r="D59">
        <f t="shared" ref="D59" si="19">AVERAGE(C57:C59)</f>
        <v>19.75344451374902</v>
      </c>
      <c r="F59" t="s">
        <v>101</v>
      </c>
      <c r="G59">
        <v>23.906879425048828</v>
      </c>
      <c r="H59">
        <v>23.856804973017812</v>
      </c>
      <c r="I59">
        <f t="shared" ref="I59" si="20">AVERAGE(H57:H59)</f>
        <v>23.957713800441088</v>
      </c>
    </row>
    <row r="60" spans="1:9" x14ac:dyDescent="0.25">
      <c r="A60" t="s">
        <v>102</v>
      </c>
      <c r="B60">
        <v>19.561664581298828</v>
      </c>
      <c r="C60">
        <v>19.403440376248774</v>
      </c>
      <c r="F60" t="s">
        <v>103</v>
      </c>
      <c r="G60">
        <v>22.958427429199219</v>
      </c>
      <c r="H60">
        <v>22.910339569107933</v>
      </c>
    </row>
    <row r="61" spans="1:9" x14ac:dyDescent="0.25">
      <c r="A61" t="s">
        <v>102</v>
      </c>
      <c r="B61">
        <v>19.62592887878418</v>
      </c>
      <c r="C61">
        <v>19.467184873011622</v>
      </c>
      <c r="F61" t="s">
        <v>103</v>
      </c>
      <c r="G61">
        <v>23.065488815307617</v>
      </c>
      <c r="H61">
        <v>23.017176708456738</v>
      </c>
    </row>
    <row r="62" spans="1:9" x14ac:dyDescent="0.25">
      <c r="A62" t="s">
        <v>102</v>
      </c>
      <c r="B62">
        <v>19.85181999206543</v>
      </c>
      <c r="C62">
        <v>19.691248869705824</v>
      </c>
      <c r="D62">
        <f t="shared" si="4"/>
        <v>19.520624706322074</v>
      </c>
      <c r="F62" t="s">
        <v>103</v>
      </c>
      <c r="G62">
        <v>22.686317443847656</v>
      </c>
      <c r="H62">
        <v>22.638799535114988</v>
      </c>
      <c r="I62">
        <f t="shared" si="7"/>
        <v>22.855438604226553</v>
      </c>
    </row>
    <row r="63" spans="1:9" x14ac:dyDescent="0.25">
      <c r="A63" t="s">
        <v>106</v>
      </c>
      <c r="B63">
        <v>22.395988464355469</v>
      </c>
      <c r="C63">
        <v>22.214838876785578</v>
      </c>
      <c r="F63" t="s">
        <v>107</v>
      </c>
      <c r="G63">
        <v>22.524890899658203</v>
      </c>
      <c r="H63">
        <v>22.288724447444903</v>
      </c>
    </row>
    <row r="64" spans="1:9" x14ac:dyDescent="0.25">
      <c r="A64" t="s">
        <v>106</v>
      </c>
      <c r="B64">
        <v>22.421220779418945</v>
      </c>
      <c r="C64">
        <v>22.239867100680026</v>
      </c>
      <c r="F64" t="s">
        <v>107</v>
      </c>
      <c r="G64">
        <v>23.37739372253418</v>
      </c>
      <c r="H64">
        <v>23.132289044245674</v>
      </c>
    </row>
    <row r="65" spans="1:9" x14ac:dyDescent="0.25">
      <c r="A65" t="s">
        <v>106</v>
      </c>
      <c r="B65">
        <v>22.518095016479492</v>
      </c>
      <c r="C65">
        <v>22.335957772053462</v>
      </c>
      <c r="D65">
        <f t="shared" ref="D65" si="21">AVERAGE(C63:C65)</f>
        <v>22.263554583173022</v>
      </c>
      <c r="F65" t="s">
        <v>107</v>
      </c>
      <c r="G65">
        <v>22.896022796630859</v>
      </c>
      <c r="H65">
        <v>22.655965142289137</v>
      </c>
      <c r="I65">
        <f t="shared" si="8"/>
        <v>22.69232621132657</v>
      </c>
    </row>
    <row r="66" spans="1:9" x14ac:dyDescent="0.25">
      <c r="A66" t="s">
        <v>108</v>
      </c>
      <c r="B66">
        <v>21.611936569213867</v>
      </c>
      <c r="C66">
        <v>18.630208473930711</v>
      </c>
      <c r="F66" t="s">
        <v>109</v>
      </c>
      <c r="G66">
        <v>24.133232116699219</v>
      </c>
      <c r="H66">
        <v>23.880202708706506</v>
      </c>
    </row>
    <row r="67" spans="1:9" x14ac:dyDescent="0.25">
      <c r="A67" t="s">
        <v>108</v>
      </c>
      <c r="B67">
        <v>21.339389801025391</v>
      </c>
      <c r="C67">
        <v>18.395264090580984</v>
      </c>
      <c r="F67" t="s">
        <v>109</v>
      </c>
      <c r="G67">
        <v>23.553537368774414</v>
      </c>
      <c r="H67">
        <v>23.306585879320529</v>
      </c>
    </row>
    <row r="68" spans="1:9" x14ac:dyDescent="0.25">
      <c r="A68" t="s">
        <v>108</v>
      </c>
      <c r="B68">
        <v>21.395685195922852</v>
      </c>
      <c r="C68">
        <v>18.443792594248531</v>
      </c>
      <c r="D68">
        <f t="shared" si="4"/>
        <v>18.489755052920074</v>
      </c>
      <c r="F68" t="s">
        <v>109</v>
      </c>
      <c r="G68">
        <v>24.33662223815918</v>
      </c>
      <c r="H68">
        <v>24.081460348210644</v>
      </c>
      <c r="I68">
        <f t="shared" ref="I68" si="22">AVERAGE(H66:H68)</f>
        <v>23.756082978745894</v>
      </c>
    </row>
    <row r="69" spans="1:9" x14ac:dyDescent="0.25">
      <c r="A69" t="s">
        <v>110</v>
      </c>
      <c r="B69">
        <v>19.83643913269043</v>
      </c>
      <c r="C69">
        <v>17.099670602813667</v>
      </c>
      <c r="F69" t="s">
        <v>111</v>
      </c>
      <c r="G69">
        <v>23.380020141601563</v>
      </c>
      <c r="H69">
        <v>23.134887926128709</v>
      </c>
    </row>
    <row r="70" spans="1:9" x14ac:dyDescent="0.25">
      <c r="A70" t="s">
        <v>110</v>
      </c>
      <c r="B70">
        <v>19.662042617797852</v>
      </c>
      <c r="C70">
        <v>16.949335003818621</v>
      </c>
      <c r="F70" t="s">
        <v>111</v>
      </c>
      <c r="G70">
        <v>23.478422164916992</v>
      </c>
      <c r="H70">
        <v>23.232258234935927</v>
      </c>
    </row>
    <row r="71" spans="1:9" x14ac:dyDescent="0.25">
      <c r="A71" t="s">
        <v>110</v>
      </c>
      <c r="B71">
        <v>19.391336441040039</v>
      </c>
      <c r="C71">
        <v>16.715977271529002</v>
      </c>
      <c r="D71">
        <f t="shared" ref="D71" si="23">AVERAGE(C69:C71)</f>
        <v>16.921660959387097</v>
      </c>
      <c r="F71" t="s">
        <v>111</v>
      </c>
      <c r="G71">
        <v>23.273662567138672</v>
      </c>
      <c r="H71">
        <v>23.029645477645285</v>
      </c>
      <c r="I71">
        <f t="shared" si="7"/>
        <v>23.132263879569976</v>
      </c>
    </row>
    <row r="72" spans="1:9" x14ac:dyDescent="0.25">
      <c r="A72" t="s">
        <v>112</v>
      </c>
      <c r="B72">
        <v>22.623527526855469</v>
      </c>
      <c r="C72">
        <v>19.502233540765882</v>
      </c>
      <c r="F72" t="s">
        <v>113</v>
      </c>
      <c r="G72">
        <v>25.693578720092773</v>
      </c>
      <c r="H72">
        <v>25.424189564868072</v>
      </c>
    </row>
    <row r="73" spans="1:9" x14ac:dyDescent="0.25">
      <c r="A73" t="s">
        <v>112</v>
      </c>
      <c r="B73">
        <v>22.835195541381836</v>
      </c>
      <c r="C73">
        <v>19.684698412678685</v>
      </c>
      <c r="F73" t="s">
        <v>113</v>
      </c>
      <c r="G73">
        <v>26.23802375793457</v>
      </c>
      <c r="H73">
        <v>25.962926266381626</v>
      </c>
    </row>
    <row r="74" spans="1:9" x14ac:dyDescent="0.25">
      <c r="A74" t="s">
        <v>112</v>
      </c>
      <c r="B74">
        <v>22.538496017456055</v>
      </c>
      <c r="C74">
        <v>19.42893355018472</v>
      </c>
      <c r="D74">
        <f t="shared" si="4"/>
        <v>19.538621834543097</v>
      </c>
      <c r="F74" t="s">
        <v>113</v>
      </c>
      <c r="G74">
        <v>26.148828506469727</v>
      </c>
      <c r="H74">
        <v>25.874666199295103</v>
      </c>
      <c r="I74">
        <f t="shared" si="8"/>
        <v>25.753927343514935</v>
      </c>
    </row>
    <row r="75" spans="1:9" x14ac:dyDescent="0.25">
      <c r="A75" t="s">
        <v>114</v>
      </c>
      <c r="B75">
        <v>22.876382827758789</v>
      </c>
      <c r="C75">
        <v>19.720203224069405</v>
      </c>
      <c r="F75" t="s">
        <v>115</v>
      </c>
      <c r="G75">
        <v>25.355224609375</v>
      </c>
      <c r="H75">
        <v>25.089382991418113</v>
      </c>
    </row>
    <row r="76" spans="1:9" x14ac:dyDescent="0.25">
      <c r="A76" t="s">
        <v>114</v>
      </c>
      <c r="B76">
        <v>22.526700973510742</v>
      </c>
      <c r="C76">
        <v>19.418765829816088</v>
      </c>
      <c r="F76" t="s">
        <v>115</v>
      </c>
      <c r="G76">
        <v>25.615232467651367</v>
      </c>
      <c r="H76">
        <v>25.346664748435643</v>
      </c>
    </row>
    <row r="77" spans="1:9" x14ac:dyDescent="0.25">
      <c r="A77" t="s">
        <v>114</v>
      </c>
      <c r="B77">
        <v>22.629587173461914</v>
      </c>
      <c r="C77">
        <v>19.507457157779328</v>
      </c>
      <c r="D77">
        <f t="shared" ref="D77" si="24">AVERAGE(C75:C77)</f>
        <v>19.548808737221606</v>
      </c>
      <c r="F77" t="s">
        <v>115</v>
      </c>
      <c r="G77">
        <v>25.249013900756836</v>
      </c>
      <c r="H77">
        <v>24.984285868936865</v>
      </c>
      <c r="I77">
        <f t="shared" ref="I77" si="25">AVERAGE(H75:H77)</f>
        <v>25.140111202930211</v>
      </c>
    </row>
    <row r="78" spans="1:9" x14ac:dyDescent="0.25">
      <c r="A78" t="s">
        <v>43</v>
      </c>
      <c r="B78">
        <v>17.477787017822266</v>
      </c>
      <c r="C78">
        <v>15.066433994111652</v>
      </c>
      <c r="F78" t="s">
        <v>44</v>
      </c>
      <c r="G78">
        <v>22.738805770874023</v>
      </c>
      <c r="H78">
        <v>22.500396487987945</v>
      </c>
    </row>
    <row r="79" spans="1:9" x14ac:dyDescent="0.25">
      <c r="A79" t="s">
        <v>43</v>
      </c>
      <c r="B79">
        <v>16.799417495727539</v>
      </c>
      <c r="C79">
        <v>14.481656892878227</v>
      </c>
      <c r="F79" t="s">
        <v>44</v>
      </c>
      <c r="G79">
        <v>22.452198028564453</v>
      </c>
      <c r="H79">
        <v>22.216793738420833</v>
      </c>
    </row>
    <row r="80" spans="1:9" x14ac:dyDescent="0.25">
      <c r="A80" t="s">
        <v>43</v>
      </c>
      <c r="B80">
        <v>16.390413284301758</v>
      </c>
      <c r="C80">
        <v>14.129081652747624</v>
      </c>
      <c r="D80">
        <f t="shared" ref="D80:D98" si="26">AVERAGE(C78:C80)</f>
        <v>14.559057513245834</v>
      </c>
      <c r="F80" t="s">
        <v>44</v>
      </c>
      <c r="G80">
        <v>22.81535530090332</v>
      </c>
      <c r="H80">
        <v>22.57614342008209</v>
      </c>
      <c r="I80">
        <f t="shared" si="7"/>
        <v>22.431111215496955</v>
      </c>
    </row>
    <row r="81" spans="1:9" x14ac:dyDescent="0.25">
      <c r="A81" t="s">
        <v>45</v>
      </c>
      <c r="B81">
        <v>18.997844696044922</v>
      </c>
      <c r="C81">
        <v>16.37677429364906</v>
      </c>
      <c r="F81" t="s">
        <v>46</v>
      </c>
      <c r="G81">
        <v>23.689233779907227</v>
      </c>
      <c r="H81">
        <v>23.440859555926544</v>
      </c>
    </row>
    <row r="82" spans="1:9" x14ac:dyDescent="0.25">
      <c r="A82" t="s">
        <v>45</v>
      </c>
      <c r="B82">
        <v>18.498302459716797</v>
      </c>
      <c r="C82">
        <v>15.946152263340878</v>
      </c>
      <c r="F82" t="s">
        <v>46</v>
      </c>
      <c r="G82">
        <v>23.869499206542969</v>
      </c>
      <c r="H82">
        <v>23.619234955815653</v>
      </c>
    </row>
    <row r="83" spans="1:9" x14ac:dyDescent="0.25">
      <c r="A83" t="s">
        <v>45</v>
      </c>
      <c r="B83">
        <v>18.349889755249023</v>
      </c>
      <c r="C83">
        <v>15.818215573560233</v>
      </c>
      <c r="D83">
        <f t="shared" ref="D83" si="27">AVERAGE(C81:C83)</f>
        <v>16.047047376850056</v>
      </c>
      <c r="F83" t="s">
        <v>46</v>
      </c>
      <c r="G83">
        <v>22.893890380859375</v>
      </c>
      <c r="H83">
        <v>22.653855084231598</v>
      </c>
      <c r="I83">
        <f t="shared" si="8"/>
        <v>23.237983198657929</v>
      </c>
    </row>
    <row r="84" spans="1:9" x14ac:dyDescent="0.25">
      <c r="A84" t="s">
        <v>48</v>
      </c>
      <c r="B84">
        <v>15.881999969482422</v>
      </c>
      <c r="C84">
        <v>13.690812457589102</v>
      </c>
      <c r="F84" t="s">
        <v>49</v>
      </c>
      <c r="G84">
        <v>21.343910217285156</v>
      </c>
      <c r="H84">
        <v>21.120125979002697</v>
      </c>
    </row>
    <row r="85" spans="1:9" x14ac:dyDescent="0.25">
      <c r="A85" t="s">
        <v>48</v>
      </c>
      <c r="B85">
        <v>15.799360275268555</v>
      </c>
      <c r="C85">
        <v>13.619574291287089</v>
      </c>
      <c r="F85" t="s">
        <v>49</v>
      </c>
      <c r="G85">
        <v>21.872577667236328</v>
      </c>
      <c r="H85">
        <v>21.64325051571128</v>
      </c>
    </row>
    <row r="86" spans="1:9" x14ac:dyDescent="0.25">
      <c r="A86" t="s">
        <v>48</v>
      </c>
      <c r="B86">
        <v>15.747353553771973</v>
      </c>
      <c r="C86">
        <v>13.574742766799497</v>
      </c>
      <c r="D86">
        <f t="shared" si="26"/>
        <v>13.628376505225228</v>
      </c>
      <c r="F86" t="s">
        <v>49</v>
      </c>
      <c r="G86">
        <v>21.640163421630859</v>
      </c>
      <c r="H86">
        <v>21.413273060946352</v>
      </c>
      <c r="I86">
        <f t="shared" ref="I86" si="28">AVERAGE(H84:H86)</f>
        <v>21.392216518553443</v>
      </c>
    </row>
    <row r="87" spans="1:9" x14ac:dyDescent="0.25">
      <c r="A87" t="s">
        <v>53</v>
      </c>
      <c r="B87">
        <v>16.773061752319336</v>
      </c>
      <c r="C87">
        <v>14.458937365055826</v>
      </c>
      <c r="F87" t="s">
        <v>54</v>
      </c>
      <c r="G87">
        <v>22.2152099609375</v>
      </c>
      <c r="H87">
        <v>21.982290416731058</v>
      </c>
    </row>
    <row r="88" spans="1:9" x14ac:dyDescent="0.25">
      <c r="A88" t="s">
        <v>53</v>
      </c>
      <c r="B88">
        <v>17.09693717956543</v>
      </c>
      <c r="C88">
        <v>14.738128760507788</v>
      </c>
      <c r="F88" t="s">
        <v>54</v>
      </c>
      <c r="G88">
        <v>23.641426086425781</v>
      </c>
      <c r="H88">
        <v>23.393553111192908</v>
      </c>
    </row>
    <row r="89" spans="1:9" x14ac:dyDescent="0.25">
      <c r="A89" t="s">
        <v>53</v>
      </c>
      <c r="B89">
        <v>17.084497451782227</v>
      </c>
      <c r="C89">
        <v>14.727405301218621</v>
      </c>
      <c r="D89">
        <f t="shared" ref="D89" si="29">AVERAGE(C87:C89)</f>
        <v>14.641490475594077</v>
      </c>
      <c r="F89" t="s">
        <v>54</v>
      </c>
      <c r="G89">
        <v>22.442039489746094</v>
      </c>
      <c r="H89">
        <v>22.206741708712023</v>
      </c>
      <c r="I89">
        <f t="shared" ref="I89:I98" si="30">AVERAGE(H87:H89)</f>
        <v>22.527528412211996</v>
      </c>
    </row>
    <row r="90" spans="1:9" x14ac:dyDescent="0.25">
      <c r="A90" t="s">
        <v>57</v>
      </c>
      <c r="B90">
        <v>15.844491958618164</v>
      </c>
      <c r="C90">
        <v>13.658479304120617</v>
      </c>
      <c r="F90" t="s">
        <v>58</v>
      </c>
      <c r="G90">
        <v>21.949081420898438</v>
      </c>
      <c r="H90">
        <v>21.718952151389161</v>
      </c>
    </row>
    <row r="91" spans="1:9" x14ac:dyDescent="0.25">
      <c r="A91" t="s">
        <v>57</v>
      </c>
      <c r="B91">
        <v>15.88303279876709</v>
      </c>
      <c r="C91">
        <v>13.691702790800553</v>
      </c>
      <c r="F91" t="s">
        <v>58</v>
      </c>
      <c r="G91">
        <v>21.792917251586914</v>
      </c>
      <c r="H91">
        <v>21.564425314661996</v>
      </c>
    </row>
    <row r="92" spans="1:9" x14ac:dyDescent="0.25">
      <c r="A92" t="s">
        <v>57</v>
      </c>
      <c r="B92">
        <v>16.07689094543457</v>
      </c>
      <c r="C92">
        <v>13.85881496398404</v>
      </c>
      <c r="D92">
        <f t="shared" si="26"/>
        <v>13.736332352968404</v>
      </c>
      <c r="F92" t="s">
        <v>58</v>
      </c>
      <c r="G92">
        <v>21.953523635864258</v>
      </c>
      <c r="H92">
        <v>21.723347791117256</v>
      </c>
      <c r="I92">
        <f t="shared" ref="I92" si="31">AVERAGE(H90:H92)</f>
        <v>21.668908419056137</v>
      </c>
    </row>
    <row r="93" spans="1:9" x14ac:dyDescent="0.25">
      <c r="A93" t="s">
        <v>59</v>
      </c>
      <c r="B93">
        <v>12.851827621459961</v>
      </c>
      <c r="C93">
        <v>11.078703062634867</v>
      </c>
      <c r="F93" t="s">
        <v>60</v>
      </c>
      <c r="G93">
        <v>19.125185012817383</v>
      </c>
      <c r="H93">
        <v>18.924663415952796</v>
      </c>
    </row>
    <row r="94" spans="1:9" x14ac:dyDescent="0.25">
      <c r="A94" t="s">
        <v>59</v>
      </c>
      <c r="B94">
        <v>12.81229305267334</v>
      </c>
      <c r="C94">
        <v>11.044622948802267</v>
      </c>
      <c r="F94" t="s">
        <v>60</v>
      </c>
      <c r="G94">
        <v>19.880228042602539</v>
      </c>
      <c r="H94">
        <v>19.671790055181074</v>
      </c>
    </row>
    <row r="95" spans="1:9" x14ac:dyDescent="0.25">
      <c r="A95" t="s">
        <v>59</v>
      </c>
      <c r="B95">
        <v>13.347694396972656</v>
      </c>
      <c r="C95">
        <v>11.506156723416796</v>
      </c>
      <c r="D95">
        <f t="shared" ref="D95" si="32">AVERAGE(C93:C95)</f>
        <v>11.209827578284644</v>
      </c>
      <c r="F95" t="s">
        <v>60</v>
      </c>
      <c r="G95">
        <v>18.282028198242188</v>
      </c>
      <c r="H95">
        <v>18.090346837472183</v>
      </c>
      <c r="I95">
        <f t="shared" ref="I95" si="33">AVERAGE(H93:H95)</f>
        <v>18.895600102868684</v>
      </c>
    </row>
    <row r="96" spans="1:9" x14ac:dyDescent="0.25">
      <c r="A96" t="s">
        <v>61</v>
      </c>
      <c r="B96">
        <v>13.858712196350098</v>
      </c>
      <c r="C96">
        <v>11.946671070930325</v>
      </c>
      <c r="F96" t="s">
        <v>62</v>
      </c>
      <c r="G96">
        <v>19.779155731201172</v>
      </c>
      <c r="H96">
        <v>19.571777455425238</v>
      </c>
    </row>
    <row r="97" spans="1:9" x14ac:dyDescent="0.25">
      <c r="A97" t="s">
        <v>61</v>
      </c>
      <c r="B97">
        <v>13.570639610290527</v>
      </c>
      <c r="C97">
        <v>11.698342915944011</v>
      </c>
      <c r="F97" t="s">
        <v>62</v>
      </c>
      <c r="G97">
        <v>21.116672515869141</v>
      </c>
      <c r="H97">
        <v>20.895270793976735</v>
      </c>
    </row>
    <row r="98" spans="1:9" x14ac:dyDescent="0.25">
      <c r="A98" t="s">
        <v>61</v>
      </c>
      <c r="B98">
        <v>13.2701075553894</v>
      </c>
      <c r="C98">
        <v>11.379766401845513</v>
      </c>
      <c r="D98">
        <f t="shared" si="26"/>
        <v>11.67492679623995</v>
      </c>
      <c r="F98" t="s">
        <v>62</v>
      </c>
      <c r="G98">
        <v>20.987756729125977</v>
      </c>
      <c r="H98">
        <v>20.767706649029531</v>
      </c>
      <c r="I98">
        <f t="shared" si="30"/>
        <v>20.411584966143835</v>
      </c>
    </row>
    <row r="100" spans="1:9" x14ac:dyDescent="0.25">
      <c r="A100" t="s">
        <v>47</v>
      </c>
      <c r="C100">
        <f t="shared" ref="C100:I100" si="34">MIN(C3:C98)</f>
        <v>11.044622948802267</v>
      </c>
      <c r="D100">
        <f t="shared" si="34"/>
        <v>11.209827578284644</v>
      </c>
      <c r="H100">
        <f t="shared" si="34"/>
        <v>18.090346837472183</v>
      </c>
      <c r="I100">
        <f t="shared" si="34"/>
        <v>18.895600102868684</v>
      </c>
    </row>
    <row r="101" spans="1:9" x14ac:dyDescent="0.25">
      <c r="A101" t="s">
        <v>50</v>
      </c>
      <c r="C101">
        <f t="shared" ref="C101:I101" si="35">MAX(C3:C98)</f>
        <v>26.489078319803657</v>
      </c>
      <c r="D101">
        <f t="shared" si="35"/>
        <v>26.356139332302703</v>
      </c>
      <c r="H101">
        <f t="shared" si="35"/>
        <v>29.745295569562835</v>
      </c>
      <c r="I101">
        <f t="shared" si="35"/>
        <v>29.460929470299508</v>
      </c>
    </row>
    <row r="102" spans="1:9" x14ac:dyDescent="0.25">
      <c r="A102" t="s">
        <v>51</v>
      </c>
      <c r="C102">
        <f t="shared" ref="C102:I102" si="36">AVERAGE(C3:C98)</f>
        <v>18.224490100840129</v>
      </c>
      <c r="D102">
        <f t="shared" si="36"/>
        <v>18.224490100840132</v>
      </c>
      <c r="H102">
        <f t="shared" si="36"/>
        <v>23.343760489165692</v>
      </c>
      <c r="I102">
        <f t="shared" si="36"/>
        <v>23.343760489165703</v>
      </c>
    </row>
    <row r="103" spans="1:9" x14ac:dyDescent="0.25">
      <c r="A103" t="s">
        <v>52</v>
      </c>
      <c r="C103">
        <f t="shared" ref="C103:I103" si="37">GEOMEAN(C3:C98)</f>
        <v>17.94391687079052</v>
      </c>
      <c r="D103">
        <f t="shared" si="37"/>
        <v>17.944935199287841</v>
      </c>
      <c r="H103">
        <f t="shared" si="37"/>
        <v>23.264045226319222</v>
      </c>
      <c r="I103">
        <f t="shared" si="37"/>
        <v>23.266902577263362</v>
      </c>
    </row>
    <row r="104" spans="1:9" x14ac:dyDescent="0.25">
      <c r="A104" t="s">
        <v>55</v>
      </c>
      <c r="C104">
        <f t="shared" ref="C104:I104" si="38">_xlfn.STDEV.S(C3:C98)</f>
        <v>3.1134286210479742</v>
      </c>
      <c r="D104">
        <f t="shared" si="38"/>
        <v>3.1414962482804145</v>
      </c>
      <c r="H104">
        <f t="shared" si="38"/>
        <v>1.9661444653598952</v>
      </c>
      <c r="I104">
        <f t="shared" si="38"/>
        <v>1.9543572264291027</v>
      </c>
    </row>
    <row r="105" spans="1:9" x14ac:dyDescent="0.25">
      <c r="A105" t="s">
        <v>56</v>
      </c>
      <c r="C105">
        <f t="shared" ref="C105:I105" si="39">C104/C102</f>
        <v>0.17083762584416279</v>
      </c>
      <c r="D105">
        <f t="shared" si="39"/>
        <v>0.17237773078411639</v>
      </c>
      <c r="H105">
        <f t="shared" si="39"/>
        <v>8.42256956102862E-2</v>
      </c>
      <c r="I105">
        <f t="shared" si="39"/>
        <v>8.3720753874944792E-2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L14" sqref="L14:P14"/>
    </sheetView>
  </sheetViews>
  <sheetFormatPr defaultRowHeight="15" x14ac:dyDescent="0.25"/>
  <sheetData>
    <row r="1" spans="1:16" x14ac:dyDescent="0.25">
      <c r="B1" s="10" t="s">
        <v>116</v>
      </c>
      <c r="C1" s="10"/>
      <c r="D1" s="10" t="s">
        <v>117</v>
      </c>
      <c r="E1" s="10"/>
      <c r="F1" s="10" t="s">
        <v>118</v>
      </c>
      <c r="G1" s="10"/>
      <c r="H1" s="10" t="s">
        <v>119</v>
      </c>
      <c r="I1" s="10"/>
      <c r="J1" s="10" t="s">
        <v>120</v>
      </c>
      <c r="K1" s="10"/>
    </row>
    <row r="2" spans="1:16" x14ac:dyDescent="0.25">
      <c r="B2" s="3" t="s">
        <v>11</v>
      </c>
      <c r="C2" s="3" t="s">
        <v>12</v>
      </c>
      <c r="D2" s="3" t="s">
        <v>11</v>
      </c>
      <c r="E2" s="3" t="s">
        <v>12</v>
      </c>
      <c r="F2" s="3" t="s">
        <v>11</v>
      </c>
      <c r="G2" s="3" t="s">
        <v>12</v>
      </c>
      <c r="H2" s="3" t="s">
        <v>11</v>
      </c>
      <c r="I2" s="3" t="s">
        <v>12</v>
      </c>
      <c r="J2" s="3" t="s">
        <v>11</v>
      </c>
      <c r="K2" s="3" t="s">
        <v>12</v>
      </c>
    </row>
    <row r="3" spans="1:16" x14ac:dyDescent="0.25">
      <c r="A3" t="s">
        <v>121</v>
      </c>
      <c r="B3">
        <v>22.263554583173022</v>
      </c>
      <c r="C3">
        <v>22.69232621132657</v>
      </c>
      <c r="D3">
        <v>26.356139332302703</v>
      </c>
      <c r="E3">
        <v>29.460929470299508</v>
      </c>
      <c r="F3">
        <v>18.930606416188944</v>
      </c>
      <c r="G3">
        <v>24.854372601512964</v>
      </c>
      <c r="H3">
        <v>19.354518450464209</v>
      </c>
      <c r="I3">
        <v>23.948988462384829</v>
      </c>
      <c r="J3">
        <v>18.994127035624647</v>
      </c>
      <c r="K3">
        <v>22.942200119999999</v>
      </c>
    </row>
    <row r="4" spans="1:16" x14ac:dyDescent="0.25">
      <c r="B4">
        <v>18.489755052920074</v>
      </c>
      <c r="C4">
        <v>23.756082978745894</v>
      </c>
      <c r="D4">
        <v>21.947975210903866</v>
      </c>
      <c r="E4">
        <v>25.907296658428454</v>
      </c>
      <c r="F4">
        <v>17.986534646815798</v>
      </c>
      <c r="G4">
        <v>22.2374073825214</v>
      </c>
      <c r="H4">
        <v>19.512065024740711</v>
      </c>
      <c r="I4">
        <v>24.034967980735939</v>
      </c>
      <c r="J4">
        <v>17.729627530908783</v>
      </c>
      <c r="K4">
        <v>21.97452019</v>
      </c>
    </row>
    <row r="5" spans="1:16" x14ac:dyDescent="0.25">
      <c r="B5">
        <v>16.921660959387097</v>
      </c>
      <c r="C5">
        <v>23.132263879569976</v>
      </c>
      <c r="D5">
        <v>22.879871837522302</v>
      </c>
      <c r="E5">
        <v>27.092967291399287</v>
      </c>
      <c r="F5">
        <v>17.982788643088305</v>
      </c>
      <c r="G5">
        <v>22.266499005865679</v>
      </c>
      <c r="H5">
        <v>18.933019876839637</v>
      </c>
      <c r="I5">
        <v>23.099258520037282</v>
      </c>
      <c r="J5">
        <v>18.030113156845641</v>
      </c>
      <c r="K5">
        <v>21.42924382</v>
      </c>
    </row>
    <row r="6" spans="1:16" x14ac:dyDescent="0.25">
      <c r="B6">
        <v>19.538621834543097</v>
      </c>
      <c r="C6">
        <v>25.753927343514935</v>
      </c>
      <c r="D6">
        <v>19.75344451374902</v>
      </c>
      <c r="E6">
        <v>23.957713800441088</v>
      </c>
      <c r="F6">
        <v>20.378973531810001</v>
      </c>
      <c r="G6">
        <v>24.381452851061891</v>
      </c>
      <c r="H6">
        <v>18.396187902592981</v>
      </c>
      <c r="I6">
        <v>22.93947352432237</v>
      </c>
      <c r="J6">
        <v>19.465565388571857</v>
      </c>
      <c r="K6">
        <v>23.397780780000001</v>
      </c>
    </row>
    <row r="7" spans="1:16" x14ac:dyDescent="0.25">
      <c r="B7">
        <v>19.548808737221606</v>
      </c>
      <c r="C7">
        <v>25.140111202930211</v>
      </c>
      <c r="D7">
        <v>19.520624706322074</v>
      </c>
      <c r="E7">
        <v>22.855438604226553</v>
      </c>
      <c r="F7">
        <v>19.515437689376174</v>
      </c>
      <c r="G7">
        <v>23.627087961513173</v>
      </c>
      <c r="H7">
        <v>18.26037445633952</v>
      </c>
      <c r="I7">
        <v>23.176617878726972</v>
      </c>
      <c r="J7">
        <v>16.996228110224227</v>
      </c>
      <c r="K7">
        <v>22.376474300000002</v>
      </c>
    </row>
    <row r="9" spans="1:16" x14ac:dyDescent="0.25">
      <c r="A9" t="s">
        <v>0</v>
      </c>
      <c r="B9">
        <f t="shared" ref="B9:K9" si="0">AVERAGE(B3:B7)</f>
        <v>19.352480233448979</v>
      </c>
      <c r="C9">
        <f t="shared" si="0"/>
        <v>24.094942323217516</v>
      </c>
      <c r="D9">
        <f t="shared" si="0"/>
        <v>22.091611120159989</v>
      </c>
      <c r="E9">
        <f t="shared" si="0"/>
        <v>25.854869164958977</v>
      </c>
      <c r="F9">
        <f t="shared" si="0"/>
        <v>18.958868185455845</v>
      </c>
      <c r="G9">
        <f t="shared" si="0"/>
        <v>23.473363960495021</v>
      </c>
      <c r="H9">
        <f t="shared" si="0"/>
        <v>18.891233142195411</v>
      </c>
      <c r="I9">
        <f t="shared" si="0"/>
        <v>23.439861273241476</v>
      </c>
      <c r="J9">
        <f t="shared" si="0"/>
        <v>18.243132244435031</v>
      </c>
      <c r="K9">
        <f t="shared" si="0"/>
        <v>22.424043842</v>
      </c>
    </row>
    <row r="10" spans="1:16" x14ac:dyDescent="0.25">
      <c r="A10" t="s">
        <v>1</v>
      </c>
      <c r="B10">
        <f t="shared" ref="B10:K10" si="1">_xlfn.STDEV.S(B3:B7)</f>
        <v>1.9494053277180523</v>
      </c>
      <c r="C10">
        <f t="shared" si="1"/>
        <v>1.308961103626324</v>
      </c>
      <c r="D10">
        <f t="shared" si="1"/>
        <v>2.7796214366618597</v>
      </c>
      <c r="E10">
        <f t="shared" si="1"/>
        <v>2.6045675602820215</v>
      </c>
      <c r="F10">
        <f t="shared" si="1"/>
        <v>1.0277926977791501</v>
      </c>
      <c r="G10">
        <f t="shared" si="1"/>
        <v>1.1978682157874221</v>
      </c>
      <c r="H10">
        <f t="shared" si="1"/>
        <v>0.55786739132331709</v>
      </c>
      <c r="I10">
        <f t="shared" si="1"/>
        <v>0.51211759087733888</v>
      </c>
      <c r="J10">
        <f t="shared" si="1"/>
        <v>0.99022347360094276</v>
      </c>
      <c r="K10">
        <f t="shared" si="1"/>
        <v>0.77630712537969448</v>
      </c>
    </row>
    <row r="11" spans="1:16" x14ac:dyDescent="0.25">
      <c r="A11" t="s">
        <v>2</v>
      </c>
      <c r="B11">
        <f>B10/B9</f>
        <v>0.1007315498686667</v>
      </c>
      <c r="C11">
        <f t="shared" ref="C11:K11" si="2">C10/C9</f>
        <v>5.4325139527934427E-2</v>
      </c>
      <c r="D11">
        <f t="shared" si="2"/>
        <v>0.1258224862615511</v>
      </c>
      <c r="E11">
        <f t="shared" si="2"/>
        <v>0.10073799034388399</v>
      </c>
      <c r="F11">
        <f t="shared" si="2"/>
        <v>5.4211711781804228E-2</v>
      </c>
      <c r="G11">
        <f t="shared" si="2"/>
        <v>5.1030956526018127E-2</v>
      </c>
      <c r="H11">
        <f t="shared" si="2"/>
        <v>2.95304910549892E-2</v>
      </c>
      <c r="I11">
        <f t="shared" si="2"/>
        <v>2.1848149394210072E-2</v>
      </c>
      <c r="J11">
        <f t="shared" si="2"/>
        <v>5.4279246586232746E-2</v>
      </c>
      <c r="K11">
        <f t="shared" si="2"/>
        <v>3.4619408116107912E-2</v>
      </c>
    </row>
    <row r="12" spans="1:16" x14ac:dyDescent="0.25">
      <c r="A12" t="s">
        <v>14</v>
      </c>
      <c r="B12">
        <f>GEOMEAN(B3:B7)</f>
        <v>19.275097135751519</v>
      </c>
      <c r="C12">
        <f t="shared" ref="C12:K12" si="3">GEOMEAN(C3:C7)</f>
        <v>24.066699204262569</v>
      </c>
      <c r="D12">
        <f t="shared" si="3"/>
        <v>21.957013980728181</v>
      </c>
      <c r="E12">
        <f t="shared" si="3"/>
        <v>25.750876116822685</v>
      </c>
      <c r="F12">
        <f t="shared" si="3"/>
        <v>18.936771255751179</v>
      </c>
      <c r="G12">
        <f t="shared" si="3"/>
        <v>23.448860055900756</v>
      </c>
      <c r="H12">
        <f t="shared" si="3"/>
        <v>18.884635309415</v>
      </c>
      <c r="I12">
        <f t="shared" si="3"/>
        <v>23.435404491035232</v>
      </c>
      <c r="J12">
        <f t="shared" si="3"/>
        <v>18.22163719417069</v>
      </c>
      <c r="K12">
        <f t="shared" si="3"/>
        <v>22.413285723046343</v>
      </c>
    </row>
    <row r="13" spans="1:16" x14ac:dyDescent="0.25">
      <c r="A13" t="s">
        <v>35</v>
      </c>
      <c r="C13">
        <f>(B12+C12)/2</f>
        <v>21.670898170007042</v>
      </c>
      <c r="E13">
        <f t="shared" ref="E13" si="4">(D12+E12)/2</f>
        <v>23.853945048775433</v>
      </c>
      <c r="G13">
        <f t="shared" ref="G13" si="5">(F12+G12)/2</f>
        <v>21.192815655825967</v>
      </c>
      <c r="I13">
        <f t="shared" ref="I13" si="6">(H12+I12)/2</f>
        <v>21.160019900225116</v>
      </c>
      <c r="K13">
        <f t="shared" ref="K13" si="7">(J12+K12)/2</f>
        <v>20.317461458608516</v>
      </c>
      <c r="L13">
        <f>SUM(D12:K12)/8</f>
        <v>21.631060515858756</v>
      </c>
    </row>
    <row r="14" spans="1:16" x14ac:dyDescent="0.25">
      <c r="A14" t="s">
        <v>122</v>
      </c>
      <c r="B14">
        <f>CORREL(C3:C7, B3:B7)</f>
        <v>-9.177009163867568E-2</v>
      </c>
      <c r="D14">
        <f t="shared" ref="D14:J14" si="8">CORREL(E3:E7, D3:D7)</f>
        <v>0.98394524493246072</v>
      </c>
      <c r="F14">
        <f t="shared" si="8"/>
        <v>0.75454608632613074</v>
      </c>
      <c r="H14">
        <f t="shared" si="8"/>
        <v>0.87933652954082053</v>
      </c>
      <c r="J14">
        <f t="shared" si="8"/>
        <v>0.67694550813156451</v>
      </c>
      <c r="L14" s="10" t="s">
        <v>123</v>
      </c>
      <c r="M14" s="10"/>
      <c r="N14" s="10"/>
      <c r="O14" s="10"/>
      <c r="P14" s="10"/>
    </row>
    <row r="15" spans="1:16" x14ac:dyDescent="0.25">
      <c r="A15" t="s">
        <v>124</v>
      </c>
      <c r="B15">
        <f xml:space="preserve"> (CORREL(C3:C7, B3:B7) * SQRT(COUNT(C3:C7) - 2)) / SQRT(1 - CORREL(C3:C7, B3:B7)^2)</f>
        <v>-0.15962403936270811</v>
      </c>
      <c r="D15">
        <f t="shared" ref="D15:J15" si="9" xml:space="preserve"> (CORREL(E3:E7, D3:D7) * SQRT(COUNT(E3:E7) - 2)) / SQRT(1 - CORREL(E3:E7, D3:D7)^2)</f>
        <v>9.5491535215593153</v>
      </c>
      <c r="F15">
        <f t="shared" si="9"/>
        <v>1.9914941156380574</v>
      </c>
      <c r="H15">
        <f t="shared" si="9"/>
        <v>3.1983468419830072</v>
      </c>
      <c r="J15">
        <f t="shared" si="9"/>
        <v>1.5930043836596057</v>
      </c>
    </row>
    <row r="16" spans="1:16" x14ac:dyDescent="0.25">
      <c r="A16" t="s">
        <v>125</v>
      </c>
      <c r="B16">
        <f>_xlfn.T.DIST.2T(ABS(B15), 5 - 2)</f>
        <v>0.88331890510362954</v>
      </c>
      <c r="D16">
        <f t="shared" ref="D16:J16" si="10">_xlfn.T.DIST.2T(ABS(D15), 5 - 2)</f>
        <v>2.4360754844096281E-3</v>
      </c>
      <c r="F16">
        <f t="shared" si="10"/>
        <v>0.14048002864622042</v>
      </c>
      <c r="H16">
        <f t="shared" si="10"/>
        <v>4.9394285066351053E-2</v>
      </c>
      <c r="J16">
        <f t="shared" si="10"/>
        <v>0.20940796751111063</v>
      </c>
    </row>
    <row r="17" spans="1:10" x14ac:dyDescent="0.25">
      <c r="A17" t="s">
        <v>126</v>
      </c>
      <c r="B17">
        <v>0.95</v>
      </c>
      <c r="D17">
        <v>1.7000000000000001E-2</v>
      </c>
      <c r="F17">
        <v>0.35</v>
      </c>
      <c r="H17">
        <v>0.23300000000000001</v>
      </c>
      <c r="J17">
        <v>0.35</v>
      </c>
    </row>
  </sheetData>
  <mergeCells count="6">
    <mergeCell ref="L14:P14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c1e910d-4918-42f1-af2c-ed1101d63a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7573F99DE79145B2C4B20841E12603" ma:contentTypeVersion="18" ma:contentTypeDescription="Create a new document." ma:contentTypeScope="" ma:versionID="614829dd5a907e7588d992ba500933d9">
  <xsd:schema xmlns:xsd="http://www.w3.org/2001/XMLSchema" xmlns:xs="http://www.w3.org/2001/XMLSchema" xmlns:p="http://schemas.microsoft.com/office/2006/metadata/properties" xmlns:ns3="0c1e910d-4918-42f1-af2c-ed1101d63abc" xmlns:ns4="786e620f-b1da-4f59-878c-ef7546d25bf1" targetNamespace="http://schemas.microsoft.com/office/2006/metadata/properties" ma:root="true" ma:fieldsID="4d1f5c27cc61e1740c18780542a1235a" ns3:_="" ns4:_="">
    <xsd:import namespace="0c1e910d-4918-42f1-af2c-ed1101d63abc"/>
    <xsd:import namespace="786e620f-b1da-4f59-878c-ef7546d25b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e910d-4918-42f1-af2c-ed1101d63a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e620f-b1da-4f59-878c-ef7546d25bf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C64ABC-023E-4A81-8169-2AE2DD651D08}">
  <ds:schemaRefs>
    <ds:schemaRef ds:uri="http://schemas.microsoft.com/office/2006/documentManagement/types"/>
    <ds:schemaRef ds:uri="http://schemas.openxmlformats.org/package/2006/metadata/core-properties"/>
    <ds:schemaRef ds:uri="786e620f-b1da-4f59-878c-ef7546d25bf1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0c1e910d-4918-42f1-af2c-ed1101d63abc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F1CD2B1-7688-4C33-9B3C-E01ECA12B1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A4FC76-7812-4C92-8E1D-882A79D4C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1e910d-4918-42f1-af2c-ed1101d63abc"/>
    <ds:schemaRef ds:uri="786e620f-b1da-4f59-878c-ef7546d25b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dif</vt:lpstr>
      <vt:lpstr>Fishers</vt:lpstr>
      <vt:lpstr>all</vt:lpstr>
      <vt:lpstr>undif</vt:lpstr>
      <vt:lpstr>mSWFA  </vt:lpstr>
      <vt:lpstr>rSWFA </vt:lpstr>
      <vt:lpstr>rPWFA</vt:lpstr>
      <vt:lpstr>rmWFA</vt:lpstr>
      <vt:lpstr>rEWFA</vt:lpstr>
      <vt:lpstr>3T3 hkg</vt:lpstr>
      <vt:lpstr>Primary HKG</vt:lpstr>
      <vt:lpstr>All HKG</vt:lpstr>
      <vt:lpstr>HKG compare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Smith</dc:creator>
  <cp:lastModifiedBy>Paul Smith</cp:lastModifiedBy>
  <dcterms:created xsi:type="dcterms:W3CDTF">2026-06-22T16:30:56Z</dcterms:created>
  <dcterms:modified xsi:type="dcterms:W3CDTF">2026-07-01T10:55:24Z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0x010100F57573F99DE79145B2C4B20841E12603</vt:lpwstr>
  </property>
</Properties>
</file>