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32" documentId="8_{370D7781-04C5-D349-8EFD-622BDB96CD49}" xr6:coauthVersionLast="47" xr6:coauthVersionMax="47" xr10:uidLastSave="{A6C4BAA4-FFC2-4C33-8025-35E86818DD3D}"/>
  <bookViews>
    <workbookView xWindow="16920" yWindow="500" windowWidth="17920" windowHeight="2048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L54" i="8" l="1"/>
  <c r="C3" i="2"/>
  <c r="C4" i="2"/>
  <c r="C2" i="2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O15" i="8" l="1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Q54" i="8"/>
  <c r="L8" i="7"/>
  <c r="L9" i="7"/>
  <c r="L10" i="7"/>
  <c r="C3" i="3"/>
  <c r="C4" i="3"/>
  <c r="D4" i="3" s="1"/>
  <c r="C31" i="4" s="1"/>
  <c r="H3" i="3"/>
  <c r="N55" i="8" l="1"/>
  <c r="N57" i="8" s="1"/>
  <c r="N59" i="8" s="1"/>
  <c r="C4" i="4"/>
  <c r="D23" i="5"/>
  <c r="B26" i="5"/>
  <c r="D3" i="3"/>
  <c r="C30" i="4" s="1"/>
  <c r="C2" i="3"/>
  <c r="D2" i="3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P8" i="7" s="1"/>
  <c r="G2" i="4"/>
  <c r="H2" i="4" s="1"/>
  <c r="G29" i="4"/>
  <c r="H29" i="4" s="1"/>
  <c r="C2" i="4"/>
  <c r="D2" i="4" s="1"/>
  <c r="C29" i="4"/>
  <c r="O10" i="3"/>
  <c r="C6" i="4"/>
  <c r="D6" i="4" s="1"/>
  <c r="D30" i="4"/>
  <c r="C7" i="4"/>
  <c r="D7" i="4" s="1"/>
  <c r="D31" i="4"/>
  <c r="I4" i="3"/>
  <c r="D29" i="4"/>
  <c r="M9" i="7"/>
  <c r="N9" i="7" s="1"/>
  <c r="M8" i="7"/>
  <c r="N8" i="7" s="1"/>
  <c r="S8" i="8" s="1"/>
  <c r="P10" i="3"/>
  <c r="O9" i="3"/>
  <c r="D4" i="4"/>
  <c r="O8" i="3"/>
  <c r="C3" i="4"/>
  <c r="D3" i="4" s="1"/>
  <c r="G3" i="4"/>
  <c r="H3" i="4" s="1"/>
  <c r="P8" i="3"/>
  <c r="M10" i="7"/>
  <c r="N10" i="7" s="1"/>
  <c r="S10" i="8" s="1"/>
  <c r="C5" i="4"/>
  <c r="D5" i="4" s="1"/>
  <c r="N61" i="8" l="1"/>
  <c r="P9" i="3"/>
  <c r="G31" i="4"/>
  <c r="H31" i="4" s="1"/>
  <c r="S16" i="8"/>
  <c r="S9" i="8"/>
  <c r="S15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<sst xmlns="http://schemas.openxmlformats.org/spreadsheetml/2006/main" count="138" uniqueCount="100">
  <si>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</si>
  <si>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</si>
  <si>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</si>
  <si>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</si>
  <si>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</si>
  <si>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</si>
  <si>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</si>
  <si>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</si>
  <si>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</si>
  <si>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</si>
  <si>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</si>
  <si>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</si>
  <si>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</si>
  <si>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</si>
  <si>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</si>
  <si>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</si>
  <si>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</si>
  <si>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</si>
  <si>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</si>
  <si>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</si>
  <si>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</si>
  <si>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</si>
  <si>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</si>
  <si>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</si>
  <si>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</si>
  <si>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</si>
  <si>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</si>
  <si>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</si>
  <si>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</si>
  <si>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</si>
  <si>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</si>
  <si>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</si>
  <si>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</si>
  <si>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</si>
  <si>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</si>
  <si>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</si>
  <si>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</si>
  <si>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</si>
  <si>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</si>
  <si>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</si>
  <si>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</si>
  <si>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</si>
  <si>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</si>
  <si>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</si>
  <si>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</si>
  <si>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</si>
  <si>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</si>
  <si>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</si>
  <si>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</si>
  <si>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</si>
  <si>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</si>
  <si>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</si>
  <si>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</si>
  <si>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</si>
  <si>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</si>
  <si>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</si>
  <si>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</si>
  <si>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</si>
  <si>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</si>
  <si>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</si>
  <si>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</si>
  <si>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</si>
  <si>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</si>
  <si>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</si>
  <si>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</si>
  <si>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</si>
  <si>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</si>
  <si>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</si>
  <si>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</si>
  <si>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</si>
  <si>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</si>
  <si>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</si>
  <si>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</si>
  <si>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</si>
  <si>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</si>
  <si>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</si>
  <si>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</si>
  <si>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</si>
  <si>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</si>
  <si>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</si>
  <si>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</si>
  <si>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</si>
  <si>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</si>
  <si>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</si>
  <si>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0.01Vs OX</t>
  </si>
  <si>
    <t>/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</si>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</sst>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4" sqref="B4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0.01</v>
      </c>
      <c r="B2" s="7">
        <v>2.1943E-8</v>
      </c>
      <c r="C2" s="8">
        <f>B2*1000000</f>
        <v>2.1943000000000001E-2</v>
      </c>
    </row>
    <row r="3" spans="1:5">
      <c r="A3" s="1">
        <v>2.5000000000000001E-2</v>
      </c>
      <c r="B3" s="7">
        <v>2.1909000000000001E-8</v>
      </c>
      <c r="C3" s="8">
        <f t="shared" ref="C3" si="0">B3*1000000</f>
        <v>2.1909000000000001E-2</v>
      </c>
    </row>
    <row r="4" spans="1:5">
      <c r="A4" s="1">
        <v>0.05</v>
      </c>
      <c r="B4" s="7">
        <v>2.1699999999999999E-8</v>
      </c>
      <c r="C4" s="8">
        <f>B4*1000000</f>
        <v>2.1700000000000001E-2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4" sqref="B4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0.01</v>
      </c>
      <c r="B2" s="7">
        <v>-1.8588699999999999E-8</v>
      </c>
      <c r="C2" s="8">
        <f>B2*1000000</f>
        <v>-1.85887E-2</v>
      </c>
    </row>
    <row r="3" spans="1:4">
      <c r="A3" s="1">
        <v>2.5000000000000001E-2</v>
      </c>
      <c r="B3" s="7">
        <v>-1.8725000000000001E-8</v>
      </c>
      <c r="C3" s="8">
        <f t="shared" ref="C3:C4" si="0">B3*1000000</f>
        <v>-1.8725000000000002E-2</v>
      </c>
    </row>
    <row r="4" spans="1:4">
      <c r="A4" s="1">
        <v>0.05</v>
      </c>
      <c r="B4" s="7">
        <v>-2.7526000000000001E-8</v>
      </c>
      <c r="C4" s="8">
        <f t="shared" si="0"/>
        <v>-2.7526000000000002E-2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2" sqref="G2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0.01</v>
      </c>
      <c r="B2">
        <v>3.159E-2</v>
      </c>
      <c r="C2">
        <f t="shared" ref="C2:C4" si="0">B2*0.5</f>
        <v>1.5795E-2</v>
      </c>
      <c r="D2">
        <f>C2+0.025247382</f>
        <v>4.1042382000000002E-2</v>
      </c>
      <c r="F2" s="1">
        <v>0.01</v>
      </c>
      <c r="G2">
        <v>8.7739999999999999E-2</v>
      </c>
      <c r="H2">
        <f t="shared" ref="H2:H4" si="1">G2*0.5</f>
        <v>4.3869999999999999E-2</v>
      </c>
      <c r="I2">
        <f>H2+0.025247382</f>
        <v>6.9117382000000005E-2</v>
      </c>
      <c r="K2">
        <f>LOG(A2)</f>
        <v>-2</v>
      </c>
    </row>
    <row r="3" spans="1:16">
      <c r="A3" s="1">
        <v>2.5000000000000001E-2</v>
      </c>
      <c r="B3">
        <v>3.159E-2</v>
      </c>
      <c r="C3">
        <f t="shared" si="0"/>
        <v>1.5795E-2</v>
      </c>
      <c r="D3">
        <f>C3+0.025247382</f>
        <v>4.1042382000000002E-2</v>
      </c>
      <c r="F3" s="1">
        <v>2.5000000000000001E-2</v>
      </c>
      <c r="G3">
        <v>8.7739999999999999E-2</v>
      </c>
      <c r="H3">
        <f t="shared" si="1"/>
        <v>4.3869999999999999E-2</v>
      </c>
      <c r="I3">
        <f t="shared" ref="I3:I4" si="2">H3+0.025247382</f>
        <v>6.9117382000000005E-2</v>
      </c>
      <c r="K3">
        <f t="shared" ref="K3:K4" si="3">LOG(A3)</f>
        <v>-1.6020599913279623</v>
      </c>
      <c r="N3" s="1" t="s">
        <v>8</v>
      </c>
    </row>
    <row r="4" spans="1:16">
      <c r="A4" s="1">
        <v>0.05</v>
      </c>
      <c r="B4">
        <v>2.6550000000000001E-2</v>
      </c>
      <c r="C4">
        <f t="shared" si="0"/>
        <v>1.3275E-2</v>
      </c>
      <c r="D4">
        <f>C4+0.025247382</f>
        <v>3.8522382000000001E-2</v>
      </c>
      <c r="F4" s="1">
        <v>0.05</v>
      </c>
      <c r="G4">
        <v>8.2699999999999996E-2</v>
      </c>
      <c r="H4">
        <f t="shared" si="1"/>
        <v>4.1349999999999998E-2</v>
      </c>
      <c r="I4">
        <f t="shared" si="2"/>
        <v>6.6597381999999997E-2</v>
      </c>
      <c r="K4">
        <f t="shared" si="3"/>
        <v>-1.3010299956639813</v>
      </c>
    </row>
    <row r="7" spans="1:16">
      <c r="O7" t="s">
        <v>9</v>
      </c>
      <c r="P7" t="s">
        <v>10</v>
      </c>
    </row>
    <row r="8" spans="1:16">
      <c r="A8" s="1"/>
      <c r="F8" s="1"/>
      <c r="N8" s="2">
        <v>0.1</v>
      </c>
      <c r="O8">
        <f>D3</f>
        <v>4.1042382000000002E-2</v>
      </c>
      <c r="P8">
        <f>I3</f>
        <v>6.9117382000000005E-2</v>
      </c>
    </row>
    <row r="9" spans="1:16">
      <c r="A9" s="1"/>
      <c r="F9" s="1"/>
      <c r="N9" s="2">
        <v>0.2</v>
      </c>
      <c r="O9">
        <f>D4</f>
        <v>3.8522382000000001E-2</v>
      </c>
      <c r="P9">
        <f>I4</f>
        <v>6.6597381999999997E-2</v>
      </c>
    </row>
    <row r="10" spans="1:16">
      <c r="A10" s="1"/>
      <c r="F10" s="1"/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11</v>
      </c>
      <c r="O11">
        <f>AVERAGE(O8:O10)</f>
        <v>2.6521588000000002E-2</v>
      </c>
      <c r="P11">
        <f>AVERAGE(P8:P10)</f>
        <v>4.5238254666666665E-2</v>
      </c>
    </row>
    <row r="12" spans="1:16">
      <c r="A12" s="1"/>
      <c r="F12" s="1"/>
      <c r="N12" s="2" t="s">
        <v>12</v>
      </c>
      <c r="O12">
        <f>_xlfn.STDEV.S(O8:O10)</f>
        <v>2.3002903567404441E-2</v>
      </c>
      <c r="P12">
        <f>_xlfn.STDEV.S(P8:P10)</f>
        <v>3.9197734168758304E-2</v>
      </c>
    </row>
    <row r="13" spans="1:16">
      <c r="A13" s="1"/>
      <c r="F13" s="1"/>
    </row>
    <row r="14" spans="1:16">
      <c r="A14" s="1"/>
      <c r="F14" s="1"/>
    </row>
    <row r="15" spans="1:16">
      <c r="A15" s="1"/>
      <c r="F15" s="1"/>
    </row>
    <row r="16" spans="1:16">
      <c r="A16" s="1"/>
      <c r="F16" s="1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I35" sqref="I35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4.1042382000000002E-2</v>
      </c>
      <c r="D2">
        <f>B2-C2</f>
        <v>4.3037618E-2</v>
      </c>
      <c r="F2">
        <v>4.4400000000000002E-2</v>
      </c>
      <c r="G2">
        <f>'E half'!I2</f>
        <v>6.9117382000000005E-2</v>
      </c>
      <c r="H2">
        <f>F2-G2</f>
        <v>-2.4717382000000003E-2</v>
      </c>
    </row>
    <row r="3" spans="1:13">
      <c r="A3" s="1">
        <v>0.1</v>
      </c>
      <c r="B3">
        <v>9.171E-2</v>
      </c>
      <c r="C3">
        <f>'E half'!D3</f>
        <v>4.1042382000000002E-2</v>
      </c>
      <c r="D3">
        <f t="shared" ref="D3:D23" si="0">B3-C3</f>
        <v>5.0667617999999998E-2</v>
      </c>
      <c r="F3">
        <v>4.4400000000000002E-2</v>
      </c>
      <c r="G3">
        <f>'E half'!I3</f>
        <v>6.9117382000000005E-2</v>
      </c>
      <c r="H3">
        <f t="shared" ref="H3:H23" si="1">F3-G3</f>
        <v>-2.4717382000000003E-2</v>
      </c>
    </row>
    <row r="4" spans="1:13">
      <c r="A4" s="1">
        <v>0.2</v>
      </c>
      <c r="B4">
        <v>7.9500000000000001E-2</v>
      </c>
      <c r="C4">
        <f>'E half'!D4</f>
        <v>3.8522382000000001E-2</v>
      </c>
      <c r="D4">
        <f t="shared" si="0"/>
        <v>4.0977618E-2</v>
      </c>
      <c r="F4">
        <v>4.5929999999999999E-2</v>
      </c>
      <c r="G4">
        <f>'E half'!I4</f>
        <v>6.6597381999999997E-2</v>
      </c>
      <c r="H4">
        <f t="shared" si="1"/>
        <v>-2.0667381999999998E-2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>
        <f>'E half'!D7</f>
        <v>0</v>
      </c>
      <c r="D7">
        <f t="shared" si="0"/>
        <v>9.0480000000000005E-2</v>
      </c>
      <c r="F7">
        <v>3.4939999999999999E-2</v>
      </c>
      <c r="G7">
        <f>'E half'!I7</f>
        <v>0</v>
      </c>
      <c r="H7">
        <f t="shared" si="1"/>
        <v>3.4939999999999999E-2</v>
      </c>
    </row>
    <row r="8" spans="1:13">
      <c r="A8" s="1">
        <v>0.6</v>
      </c>
      <c r="B8">
        <v>9.3840000000000007E-2</v>
      </c>
      <c r="C8">
        <f>'E half'!D8</f>
        <v>0</v>
      </c>
      <c r="D8">
        <f t="shared" si="0"/>
        <v>9.3840000000000007E-2</v>
      </c>
      <c r="F8">
        <v>3.9829999999999997E-2</v>
      </c>
      <c r="G8">
        <f>'E half'!I8</f>
        <v>0</v>
      </c>
      <c r="H8">
        <f t="shared" si="1"/>
        <v>3.9829999999999997E-2</v>
      </c>
    </row>
    <row r="9" spans="1:13">
      <c r="A9" s="1">
        <v>0.7</v>
      </c>
      <c r="B9">
        <v>8.7739999999999999E-2</v>
      </c>
      <c r="C9">
        <f>'E half'!D9</f>
        <v>0</v>
      </c>
      <c r="D9">
        <f t="shared" si="0"/>
        <v>8.7739999999999999E-2</v>
      </c>
      <c r="F9">
        <v>3.7379999999999997E-2</v>
      </c>
      <c r="G9">
        <f>'E half'!I9</f>
        <v>0</v>
      </c>
      <c r="H9">
        <f t="shared" si="1"/>
        <v>3.7379999999999997E-2</v>
      </c>
    </row>
    <row r="10" spans="1:13">
      <c r="A10" s="1">
        <v>0.8</v>
      </c>
      <c r="B10">
        <v>8.652E-2</v>
      </c>
      <c r="C10">
        <f>'E half'!D10</f>
        <v>0</v>
      </c>
      <c r="D10">
        <f t="shared" si="0"/>
        <v>8.652E-2</v>
      </c>
      <c r="F10">
        <v>3.8300000000000001E-2</v>
      </c>
      <c r="G10">
        <f>'E half'!I10</f>
        <v>0</v>
      </c>
      <c r="H10">
        <f t="shared" si="1"/>
        <v>3.8300000000000001E-2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>
        <f>'E half'!D13</f>
        <v>0</v>
      </c>
      <c r="D13">
        <f t="shared" si="0"/>
        <v>8.0110000000000001E-2</v>
      </c>
      <c r="F13">
        <v>4.0129999999999999E-2</v>
      </c>
      <c r="G13">
        <f>'E half'!I13</f>
        <v>0</v>
      </c>
      <c r="H13">
        <f t="shared" si="1"/>
        <v>4.0129999999999999E-2</v>
      </c>
    </row>
    <row r="14" spans="1:13">
      <c r="A14" s="1">
        <v>1.4</v>
      </c>
      <c r="B14">
        <v>0.10009999999999999</v>
      </c>
      <c r="C14">
        <f>'E half'!D14</f>
        <v>0</v>
      </c>
      <c r="D14">
        <f t="shared" si="0"/>
        <v>0.10009999999999999</v>
      </c>
      <c r="F14">
        <v>2.0140000000000002E-2</v>
      </c>
      <c r="G14">
        <f>'E half'!I14</f>
        <v>0</v>
      </c>
      <c r="H14">
        <f t="shared" si="1"/>
        <v>2.0140000000000002E-2</v>
      </c>
    </row>
    <row r="15" spans="1:13">
      <c r="A15" s="1">
        <v>1.6</v>
      </c>
      <c r="B15">
        <v>8.0110000000000001E-2</v>
      </c>
      <c r="C15">
        <f>'E half'!D15</f>
        <v>0</v>
      </c>
      <c r="D15">
        <f t="shared" si="0"/>
        <v>8.0110000000000001E-2</v>
      </c>
      <c r="F15">
        <v>4.0129999999999999E-2</v>
      </c>
      <c r="G15">
        <f>'E half'!I15</f>
        <v>0</v>
      </c>
      <c r="H15">
        <f t="shared" si="1"/>
        <v>4.0129999999999999E-2</v>
      </c>
    </row>
    <row r="16" spans="1:13">
      <c r="A16" s="1">
        <v>1.8</v>
      </c>
      <c r="B16">
        <v>9.9330000000000002E-2</v>
      </c>
      <c r="C16">
        <f>'E half'!D16</f>
        <v>0</v>
      </c>
      <c r="D16">
        <f t="shared" si="0"/>
        <v>9.9330000000000002E-2</v>
      </c>
      <c r="F16">
        <v>3.9219999999999998E-2</v>
      </c>
      <c r="G16">
        <f>'E half'!I16</f>
        <v>0</v>
      </c>
      <c r="H16">
        <f t="shared" si="1"/>
        <v>3.9219999999999998E-2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>
        <v>0.01</v>
      </c>
      <c r="B29">
        <f>'E half'!B2</f>
        <v>3.159E-2</v>
      </c>
      <c r="C29">
        <f>'E half'!D2</f>
        <v>4.1042382000000002E-2</v>
      </c>
      <c r="D29">
        <f t="shared" ref="D29:D31" si="2">B29-C29</f>
        <v>-9.4523820000000022E-3</v>
      </c>
      <c r="F29">
        <f>'E half'!G2</f>
        <v>8.7739999999999999E-2</v>
      </c>
      <c r="G29">
        <f>'E half'!I2</f>
        <v>6.9117382000000005E-2</v>
      </c>
      <c r="H29">
        <f t="shared" ref="H29:H31" si="3">F29-G29</f>
        <v>1.8622617999999994E-2</v>
      </c>
    </row>
    <row r="30" spans="1:8">
      <c r="A30" s="1">
        <v>2.5000000000000001E-2</v>
      </c>
      <c r="B30">
        <f>'E half'!B3</f>
        <v>3.159E-2</v>
      </c>
      <c r="C30">
        <f>'E half'!D3</f>
        <v>4.1042382000000002E-2</v>
      </c>
      <c r="D30">
        <f t="shared" si="2"/>
        <v>-9.4523820000000022E-3</v>
      </c>
      <c r="F30">
        <f>'E half'!G3</f>
        <v>8.7739999999999999E-2</v>
      </c>
      <c r="G30">
        <f>'E half'!I3</f>
        <v>6.9117382000000005E-2</v>
      </c>
      <c r="H30">
        <f t="shared" si="3"/>
        <v>1.8622617999999994E-2</v>
      </c>
    </row>
    <row r="31" spans="1:8">
      <c r="A31" s="1">
        <v>0.05</v>
      </c>
      <c r="B31">
        <f>'E half'!B4</f>
        <v>2.6550000000000001E-2</v>
      </c>
      <c r="C31">
        <f>'E half'!D4</f>
        <v>3.8522382000000001E-2</v>
      </c>
      <c r="D31">
        <f t="shared" si="2"/>
        <v>-1.1972382E-2</v>
      </c>
      <c r="F31">
        <f>'E half'!G4</f>
        <v>8.2699999999999996E-2</v>
      </c>
      <c r="G31">
        <f>'E half'!I4</f>
        <v>6.6597381999999997E-2</v>
      </c>
      <c r="H31">
        <f t="shared" si="3"/>
        <v>1.6102617999999999E-2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G1" workbookViewId="0">
      <selection activeCell="P9" sqref="P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/>
    </row>
    <row r="7" spans="1:17">
      <c r="I7" s="1"/>
    </row>
    <row r="8" spans="1:17">
      <c r="I8" s="1">
        <v>0.01</v>
      </c>
      <c r="J8">
        <f>'E half'!B2</f>
        <v>3.159E-2</v>
      </c>
      <c r="K8">
        <f>'E half'!G2</f>
        <v>8.7739999999999999E-2</v>
      </c>
      <c r="L8">
        <f t="shared" ref="L8:L10" si="0">J8-K8</f>
        <v>-5.6149999999999999E-2</v>
      </c>
      <c r="M8">
        <f>L8*E24</f>
        <v>0.55599824957040256</v>
      </c>
      <c r="N8">
        <f>G16*EXP(M8)</f>
        <v>1.5164689803404314</v>
      </c>
      <c r="P8">
        <f>'PSI graph'!Q8</f>
        <v>516203101.86837149</v>
      </c>
    </row>
    <row r="9" spans="1:17">
      <c r="I9" s="1">
        <v>2.5000000000000001E-2</v>
      </c>
      <c r="J9">
        <f>'E half'!B3</f>
        <v>3.159E-2</v>
      </c>
      <c r="K9">
        <f>'E half'!G3</f>
        <v>8.7739999999999999E-2</v>
      </c>
      <c r="L9">
        <f t="shared" si="0"/>
        <v>-5.6149999999999999E-2</v>
      </c>
      <c r="M9">
        <f>L9*E24</f>
        <v>0.55599824957040256</v>
      </c>
      <c r="N9">
        <f>G16*EXP(M9)</f>
        <v>1.5164689803404314</v>
      </c>
      <c r="P9">
        <f>'PSI graph'!Q9</f>
        <v>326475507.42959464</v>
      </c>
    </row>
    <row r="10" spans="1:17">
      <c r="I10" s="1">
        <v>0.05</v>
      </c>
      <c r="J10">
        <f>'E half'!B4</f>
        <v>2.6550000000000001E-2</v>
      </c>
      <c r="K10">
        <f>'E half'!G4</f>
        <v>8.2699999999999996E-2</v>
      </c>
      <c r="L10">
        <f t="shared" si="0"/>
        <v>-5.6149999999999992E-2</v>
      </c>
      <c r="M10">
        <f>L10*E24</f>
        <v>0.55599824957040245</v>
      </c>
      <c r="N10">
        <f>G16*EXP(M10)</f>
        <v>1.5164689803404312</v>
      </c>
      <c r="P10">
        <f>'PSI graph'!Q10</f>
        <v>232980723.03068233</v>
      </c>
    </row>
    <row r="12" spans="1:17">
      <c r="A12">
        <v>96485.331999999995</v>
      </c>
      <c r="I12" s="1"/>
    </row>
    <row r="13" spans="1:17">
      <c r="B13" s="1" t="s">
        <v>48</v>
      </c>
      <c r="C13">
        <v>0.5</v>
      </c>
      <c r="I13" s="1"/>
    </row>
    <row r="14" spans="1:17">
      <c r="B14" s="1" t="s">
        <v>49</v>
      </c>
      <c r="I14" s="1"/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</row>
    <row r="17" spans="2:9">
      <c r="B17" s="1" t="s">
        <v>55</v>
      </c>
      <c r="I17" s="1"/>
    </row>
    <row r="18" spans="2:9">
      <c r="B18" s="1" t="s">
        <v>56</v>
      </c>
      <c r="I18" s="1"/>
    </row>
    <row r="19" spans="2:9">
      <c r="B19" s="1"/>
      <c r="I19" s="1"/>
    </row>
    <row r="20" spans="2:9">
      <c r="B20" s="1"/>
      <c r="E20" t="s">
        <v>57</v>
      </c>
      <c r="G20" t="s">
        <v>58</v>
      </c>
      <c r="I20" s="1"/>
    </row>
    <row r="21" spans="2:9">
      <c r="B21" s="1"/>
      <c r="E21">
        <f>C13^2</f>
        <v>0.25</v>
      </c>
      <c r="G21">
        <f>E21*A12</f>
        <v>24121.332999999999</v>
      </c>
      <c r="I21" s="1"/>
    </row>
    <row r="22" spans="2:9">
      <c r="B22" s="1" t="s">
        <v>59</v>
      </c>
      <c r="I22" s="1"/>
    </row>
    <row r="23" spans="2:9">
      <c r="B23">
        <v>2436.002</v>
      </c>
      <c r="E23" t="s">
        <v>60</v>
      </c>
      <c r="I23" s="1"/>
    </row>
    <row r="24" spans="2:9">
      <c r="E24">
        <f>-G21/B23</f>
        <v>-9.9020169113161636</v>
      </c>
      <c r="I24" s="1"/>
    </row>
    <row r="25" spans="2:9">
      <c r="I25" s="1"/>
    </row>
    <row r="26" spans="2:9">
      <c r="I26" s="1"/>
    </row>
    <row r="27" spans="2:9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G1" zoomScale="114" workbookViewId="0">
      <selection activeCell="S15" sqref="S15:S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11" t="s">
        <v>65</v>
      </c>
      <c r="P4" s="11"/>
      <c r="Q4" s="11"/>
      <c r="R4" s="11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/>
      <c r="L6" s="7"/>
      <c r="S6" s="7"/>
    </row>
    <row r="7" spans="1:22">
      <c r="A7" s="1" t="s">
        <v>50</v>
      </c>
      <c r="B7" s="1"/>
      <c r="K7" s="1"/>
      <c r="L7" s="7"/>
      <c r="S7" s="7"/>
    </row>
    <row r="8" spans="1:22">
      <c r="A8" s="1" t="s">
        <v>54</v>
      </c>
      <c r="B8" s="1"/>
      <c r="K8" s="1">
        <v>0.01</v>
      </c>
      <c r="L8" s="7">
        <v>3.0159577442622601E-18</v>
      </c>
      <c r="M8" s="7"/>
      <c r="O8" s="7">
        <f>K8*L8*303117.6102</f>
        <v>9.1418990390495913E-15</v>
      </c>
      <c r="P8">
        <f t="shared" ref="P8:P17" si="0">O8/2436.002</f>
        <v>3.7528290366960254E-18</v>
      </c>
      <c r="Q8">
        <f>P8^-0.5</f>
        <v>516203101.86837149</v>
      </c>
      <c r="S8" s="7">
        <f>PSI!N8/Q8</f>
        <v>2.9377370551467965E-9</v>
      </c>
      <c r="T8" s="7">
        <f>AVERAGE(S6:S10)</f>
        <v>4.697232086082597E-9</v>
      </c>
      <c r="V8" s="7"/>
    </row>
    <row r="9" spans="1:22">
      <c r="A9" s="1" t="s">
        <v>73</v>
      </c>
      <c r="B9" s="1"/>
      <c r="K9" s="1">
        <v>2.5000000000000001E-2</v>
      </c>
      <c r="L9" s="7">
        <v>3.0159577442622601E-18</v>
      </c>
      <c r="M9" s="7"/>
      <c r="O9">
        <f t="shared" ref="O9:O12" si="1">K9*L9*303117.6102</f>
        <v>2.2854747597623978E-14</v>
      </c>
      <c r="P9">
        <f t="shared" si="0"/>
        <v>9.3820725917400635E-18</v>
      </c>
      <c r="Q9">
        <f t="shared" ref="Q9:Q17" si="2">P9^-0.5</f>
        <v>326475507.42959464</v>
      </c>
      <c r="S9" s="7">
        <f>PSI!N9/Q9</f>
        <v>4.6449701304697785E-9</v>
      </c>
    </row>
    <row r="10" spans="1:22">
      <c r="A10" s="1"/>
      <c r="B10" s="1"/>
      <c r="K10" s="1">
        <v>0.05</v>
      </c>
      <c r="L10" s="7">
        <v>2.9611232922492301E-18</v>
      </c>
      <c r="M10" s="7"/>
      <c r="O10">
        <f t="shared" si="1"/>
        <v>4.4878430792707144E-14</v>
      </c>
      <c r="P10">
        <f t="shared" si="0"/>
        <v>1.8422986020827218E-17</v>
      </c>
      <c r="Q10">
        <f t="shared" si="2"/>
        <v>232980723.03068233</v>
      </c>
      <c r="S10" s="7">
        <f>PSI!N10/Q10</f>
        <v>6.5089890726312161E-9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/>
      <c r="M13" s="1"/>
      <c r="S13" s="7"/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>
        <v>2.1755191534892299E-18</v>
      </c>
      <c r="M15" s="1"/>
      <c r="O15" s="7">
        <f>K15*L15*303117.6102</f>
        <v>6.5943816674998239E-15</v>
      </c>
      <c r="P15">
        <f t="shared" si="0"/>
        <v>2.707051007141958E-18</v>
      </c>
      <c r="Q15">
        <f t="shared" si="2"/>
        <v>607787523.1675992</v>
      </c>
      <c r="S15" s="7">
        <f>PSI!N8/Q15</f>
        <v>2.495064348206866E-9</v>
      </c>
      <c r="T15" s="7">
        <f>AVERAGE(S13:S17)</f>
        <v>4.9033454176110022E-9</v>
      </c>
      <c r="V15" s="7"/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>
        <v>2.1989747161048899E-18</v>
      </c>
      <c r="O16" s="7">
        <f>K16*L16*303117.6102</f>
        <v>1.6663699020898442E-14</v>
      </c>
      <c r="P16">
        <f t="shared" si="0"/>
        <v>6.8405933250048404E-18</v>
      </c>
      <c r="Q16">
        <f t="shared" si="2"/>
        <v>382342973.94161153</v>
      </c>
      <c r="S16" s="7">
        <f>PSI!N9/Q16</f>
        <v>3.9662530337801233E-9</v>
      </c>
    </row>
    <row r="17" spans="4:19">
      <c r="D17" s="1" t="s">
        <v>81</v>
      </c>
      <c r="E17" s="1"/>
      <c r="F17" s="1"/>
      <c r="G17" s="1"/>
      <c r="H17" s="1"/>
      <c r="J17" s="1"/>
      <c r="K17" s="1">
        <v>0.05</v>
      </c>
      <c r="L17" s="7">
        <v>4.7555681576663001E-18</v>
      </c>
      <c r="O17" s="7">
        <f>K17*L17*303117.6102</f>
        <v>7.2074822754751284E-14</v>
      </c>
      <c r="P17">
        <f t="shared" si="0"/>
        <v>2.9587341371128299E-17</v>
      </c>
      <c r="Q17">
        <f t="shared" si="2"/>
        <v>183842970.53693825</v>
      </c>
      <c r="S17" s="7">
        <f>PSI!N10/Q17</f>
        <v>8.248718870846019E-9</v>
      </c>
    </row>
    <row r="18" spans="4:19">
      <c r="D18" s="1" t="s">
        <v>82</v>
      </c>
      <c r="E18" s="1"/>
      <c r="F18" s="1"/>
      <c r="G18" s="1" t="s">
        <v>82</v>
      </c>
      <c r="H18" s="1"/>
      <c r="J18" s="1"/>
      <c r="K18" s="1"/>
      <c r="L18" s="7"/>
    </row>
    <row r="19" spans="4:19">
      <c r="D19" s="1" t="s">
        <v>83</v>
      </c>
      <c r="E19" s="1"/>
      <c r="F19" s="1"/>
      <c r="G19" s="1"/>
      <c r="H19" s="1"/>
      <c r="J19" s="1"/>
      <c r="K19" s="1"/>
      <c r="L19" s="7"/>
    </row>
    <row r="20" spans="4:19">
      <c r="D20" s="1"/>
      <c r="E20" s="1"/>
      <c r="F20" s="1"/>
      <c r="G20" s="1"/>
      <c r="H20" s="1"/>
      <c r="I20" s="1"/>
      <c r="J20" s="1"/>
      <c r="K20" s="1"/>
      <c r="L20" s="7"/>
    </row>
    <row r="21" spans="4:19">
      <c r="K21" s="1"/>
      <c r="L21" s="7"/>
    </row>
    <row r="22" spans="4:19">
      <c r="K22" s="1"/>
      <c r="L22" s="7"/>
    </row>
    <row r="23" spans="4:19">
      <c r="K23" s="1"/>
      <c r="L23" s="7"/>
    </row>
    <row r="24" spans="4:19">
      <c r="K24" s="1"/>
      <c r="L24" s="7"/>
    </row>
    <row r="25" spans="4:19">
      <c r="K25" s="1"/>
      <c r="L25" s="7"/>
    </row>
    <row r="26" spans="4:19">
      <c r="K26" s="1"/>
      <c r="L26" s="7"/>
    </row>
    <row r="27" spans="4:19">
      <c r="K27" s="1"/>
    </row>
    <row r="28" spans="4:19">
      <c r="L28" s="7"/>
    </row>
    <row r="33" spans="12:17">
      <c r="L33" s="7"/>
      <c r="O33" s="7"/>
      <c r="P33" s="7"/>
      <c r="Q33" s="7"/>
    </row>
    <row r="34" spans="12:17">
      <c r="N34" s="9"/>
      <c r="O34" s="10"/>
      <c r="P34" s="10"/>
    </row>
    <row r="36" spans="12:17">
      <c r="N36" s="9"/>
      <c r="O36" s="10"/>
      <c r="P36" s="10"/>
    </row>
    <row r="38" spans="12:17">
      <c r="N38" s="9"/>
      <c r="O38" s="10"/>
      <c r="P38" s="10"/>
    </row>
    <row r="40" spans="12:17">
      <c r="N40" s="9"/>
      <c r="O40" s="10"/>
      <c r="P40" s="10"/>
    </row>
    <row r="44" spans="12:17">
      <c r="O44" s="7"/>
      <c r="P44" s="7"/>
      <c r="Q44" s="7"/>
    </row>
    <row r="45" spans="12:17">
      <c r="N45" s="9"/>
      <c r="O45" s="10"/>
      <c r="P45" s="10"/>
      <c r="Q45" s="10"/>
    </row>
    <row r="47" spans="12:17">
      <c r="N47" s="9"/>
      <c r="O47" s="10"/>
      <c r="P47" s="10"/>
      <c r="Q47" s="10"/>
    </row>
    <row r="49" spans="12:17">
      <c r="N49" s="9"/>
      <c r="O49" s="10"/>
      <c r="P49" s="10"/>
      <c r="Q49" s="10"/>
    </row>
    <row r="51" spans="12:17">
      <c r="N51" s="9"/>
      <c r="O51" s="10"/>
      <c r="P51" s="10"/>
      <c r="Q51" s="10"/>
    </row>
    <row r="53" spans="12:17">
      <c r="L53" t="s">
        <v>84</v>
      </c>
    </row>
    <row r="54" spans="12:17">
      <c r="L54">
        <f>0.00000001317</f>
        <v>1.317E-8</v>
      </c>
      <c r="M54" t="s">
        <v>85</v>
      </c>
      <c r="N54">
        <v>96485.331999999995</v>
      </c>
      <c r="O54" s="7">
        <v>3.8479999999999999</v>
      </c>
      <c r="P54" s="7">
        <v>1.9999999999999999E-6</v>
      </c>
      <c r="Q54" s="7">
        <f>L8^0.5</f>
        <v>1.7366513018629445E-9</v>
      </c>
    </row>
    <row r="55" spans="12:17">
      <c r="N55" s="9">
        <f>N54*O54*P54*Q54</f>
        <v>1.2895523606895697E-9</v>
      </c>
      <c r="O55" s="10"/>
      <c r="P55" s="10"/>
      <c r="Q55" s="10"/>
    </row>
    <row r="57" spans="12:17">
      <c r="N57" s="10" t="e">
        <f>N55/M29</f>
        <v>#DIV/0!</v>
      </c>
      <c r="O57" s="10"/>
      <c r="P57" s="10"/>
      <c r="Q57" s="10"/>
    </row>
    <row r="59" spans="12:17">
      <c r="N59" s="9" t="e">
        <f>L54/N57</f>
        <v>#DIV/0!</v>
      </c>
      <c r="O59" s="10"/>
      <c r="P59" s="10"/>
      <c r="Q59" s="10"/>
    </row>
    <row r="61" spans="12:17">
      <c r="N61" s="9" t="e">
        <f>N59/Q8</f>
        <v>#DIV/0!</v>
      </c>
      <c r="O61" s="10"/>
      <c r="P61" s="10"/>
      <c r="Q61" s="10"/>
    </row>
    <row r="64" spans="12:17">
      <c r="L64" t="s">
        <v>86</v>
      </c>
    </row>
    <row r="65" spans="12:17">
      <c r="L65">
        <f>0.00000001677</f>
        <v>1.6770000000000001E-8</v>
      </c>
      <c r="M65" t="s">
        <v>85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9">
        <f>N65*O65*P65*Q65</f>
        <v>0</v>
      </c>
      <c r="O66" s="10"/>
      <c r="P66" s="10"/>
      <c r="Q66" s="10"/>
    </row>
    <row r="68" spans="12:17">
      <c r="N68" s="9" t="e">
        <f>N66/M29</f>
        <v>#DIV/0!</v>
      </c>
      <c r="O68" s="10"/>
      <c r="P68" s="10"/>
      <c r="Q68" s="10"/>
    </row>
    <row r="70" spans="12:17">
      <c r="N70" s="9" t="e">
        <f>L65/N68</f>
        <v>#DIV/0!</v>
      </c>
      <c r="O70" s="10"/>
      <c r="P70" s="10"/>
      <c r="Q70" s="10"/>
    </row>
    <row r="72" spans="12:17">
      <c r="N72" s="9" t="e">
        <f>N70/Q7</f>
        <v>#DIV/0!</v>
      </c>
      <c r="O72" s="10"/>
      <c r="P72" s="10"/>
      <c r="Q72" s="10"/>
    </row>
    <row r="74" spans="12:17">
      <c r="L74" t="s">
        <v>87</v>
      </c>
    </row>
    <row r="75" spans="12:17">
      <c r="L75">
        <f>0.00000001993</f>
        <v>1.993E-8</v>
      </c>
      <c r="M75" t="s">
        <v>85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9">
        <f>N75*O75*P75*Q75</f>
        <v>0</v>
      </c>
      <c r="O77" s="10"/>
      <c r="P77" s="10"/>
      <c r="Q77" s="10"/>
    </row>
    <row r="79" spans="12:17">
      <c r="N79" s="9" t="e">
        <f>N77/M29</f>
        <v>#DIV/0!</v>
      </c>
      <c r="O79" s="10"/>
      <c r="P79" s="10"/>
      <c r="Q79" s="10"/>
    </row>
    <row r="81" spans="14:17">
      <c r="N81" s="9" t="e">
        <f>L75/N79</f>
        <v>#DIV/0!</v>
      </c>
      <c r="O81" s="10"/>
      <c r="P81" s="10"/>
      <c r="Q81" s="10"/>
    </row>
    <row r="83" spans="14:17">
      <c r="N83" s="9" t="e">
        <f>N81/Q6</f>
        <v>#DIV/0!</v>
      </c>
      <c r="O83" s="10"/>
      <c r="P83" s="10"/>
      <c r="Q83" s="10"/>
    </row>
  </sheetData>
  <mergeCells count="21">
    <mergeCell ref="O4:R4"/>
    <mergeCell ref="N34:P34"/>
    <mergeCell ref="N36:P36"/>
    <mergeCell ref="N38:P38"/>
    <mergeCell ref="N40:P40"/>
    <mergeCell ref="N45:Q45"/>
    <mergeCell ref="N47:Q47"/>
    <mergeCell ref="N49:Q49"/>
    <mergeCell ref="N51:Q51"/>
    <mergeCell ref="N55:Q55"/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88</v>
      </c>
      <c r="D4" t="s">
        <v>89</v>
      </c>
      <c r="E4" t="s">
        <v>90</v>
      </c>
      <c r="F4" t="s">
        <v>91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88</v>
      </c>
      <c r="E5" t="s">
        <v>89</v>
      </c>
      <c r="F5" t="s">
        <v>90</v>
      </c>
      <c r="G5" t="s">
        <v>91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93</v>
      </c>
      <c r="G14" s="1"/>
      <c r="H14" s="1" t="s">
        <v>94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95</v>
      </c>
      <c r="G17" s="1"/>
      <c r="H17" s="1" t="s">
        <v>96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97</v>
      </c>
      <c r="G20" s="1"/>
      <c r="H20" s="1" t="s">
        <v>98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99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2023-09-17T14:18:26Z</dcterms:modified>
  <cp:category/>
  <cp:contentStatus/>
</cp:coreProperties>
</file>