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94" documentId="8_{5B40E4A2-0F2D-784B-AEA3-BAE5B693D985}" xr6:coauthVersionLast="47" xr6:coauthVersionMax="47" xr10:uidLastSave="{0E4F61A9-15BD-4684-9D18-B631424A9458}"/>
  <bookViews>
    <workbookView xWindow="17920" yWindow="50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8" l="1"/>
  <c r="C13" i="2"/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C15" i="3"/>
  <c r="D15" i="3" s="1"/>
  <c r="C42" i="4" s="1"/>
  <c r="C16" i="3"/>
  <c r="D16" i="3" s="1"/>
  <c r="C43" i="4" s="1"/>
  <c r="C14" i="3"/>
  <c r="D14" i="3" s="1"/>
  <c r="C41" i="4" s="1"/>
  <c r="B35" i="4"/>
  <c r="B36" i="4"/>
  <c r="B37" i="4"/>
  <c r="B41" i="4"/>
  <c r="B42" i="4"/>
  <c r="B43" i="4"/>
  <c r="C14" i="2"/>
  <c r="C15" i="2"/>
  <c r="K8" i="3"/>
  <c r="C13" i="1"/>
  <c r="C14" i="1"/>
  <c r="C15" i="1"/>
  <c r="K10" i="3"/>
  <c r="H10" i="3"/>
  <c r="I10" i="3" s="1"/>
  <c r="G37" i="4" s="1"/>
  <c r="C10" i="3"/>
  <c r="D10" i="3" s="1"/>
  <c r="C37" i="4" s="1"/>
  <c r="K9" i="3"/>
  <c r="H9" i="3"/>
  <c r="I9" i="3" s="1"/>
  <c r="G36" i="4" s="1"/>
  <c r="C9" i="3"/>
  <c r="D9" i="3" s="1"/>
  <c r="C36" i="4" s="1"/>
  <c r="H8" i="3"/>
  <c r="I8" i="3" s="1"/>
  <c r="G35" i="4" s="1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D37" i="4" l="1"/>
  <c r="L14" i="7"/>
  <c r="M14" i="7" s="1"/>
  <c r="N14" i="7" s="1"/>
  <c r="S34" i="8" s="1"/>
  <c r="H36" i="4"/>
  <c r="H37" i="4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27" i="8" l="1"/>
  <c r="S48" i="8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T46" i="8" l="1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<sst xmlns="http://schemas.openxmlformats.org/spreadsheetml/2006/main" count="203" uniqueCount="107">
  <si>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</si>
  <si>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</si>
  <si>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</si>
  <si>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</si>
  <si>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</si>
  <si>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</si>
  <si>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Poprh 1</t>
  </si>
  <si>
    <t>Porph 2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</si>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</sst>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1" fillId="0" borderId="0" xfId="0" applyNumberFormat="1" applyFont="1"/>
    <xf numFmtId="166" fontId="5" fillId="0" borderId="0" xfId="0" applyNumberFormat="1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15" sqref="B15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5.3000000000000003E-9</v>
      </c>
      <c r="C2" s="8">
        <f>B2*1000000</f>
        <v>5.3E-3</v>
      </c>
    </row>
    <row r="3" spans="1:5">
      <c r="A3" s="1">
        <v>2.5000000000000001E-2</v>
      </c>
      <c r="B3" s="7">
        <v>5.0369999999999999E-9</v>
      </c>
      <c r="C3" s="8">
        <f t="shared" ref="C3" si="0">B3*1000000</f>
        <v>5.0369999999999998E-3</v>
      </c>
    </row>
    <row r="4" spans="1:5">
      <c r="A4" s="1">
        <v>0.05</v>
      </c>
      <c r="B4" s="7">
        <v>5.8500000000000003E-9</v>
      </c>
      <c r="C4" s="8">
        <f>B4*1000000</f>
        <v>5.8500000000000002E-3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1.88E-8</v>
      </c>
      <c r="C8" s="8">
        <f>B8*1000000</f>
        <v>1.8800000000000001E-2</v>
      </c>
    </row>
    <row r="9" spans="1:5">
      <c r="A9" s="1">
        <v>2.5000000000000001E-2</v>
      </c>
      <c r="B9" s="7">
        <v>2.1918600000000001E-8</v>
      </c>
      <c r="C9" s="8">
        <f t="shared" ref="C9" si="1">B9*1000000</f>
        <v>2.19186E-2</v>
      </c>
    </row>
    <row r="10" spans="1:5">
      <c r="A10" s="1">
        <v>0.05</v>
      </c>
      <c r="B10" s="7">
        <v>2.667E-8</v>
      </c>
      <c r="C10" s="8">
        <f>B10*1000000</f>
        <v>2.6669999999999999E-2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2.7500000000000001E-8</v>
      </c>
      <c r="C13" s="11">
        <f t="shared" ref="C13:C14" si="2">B13*1000000</f>
        <v>2.75E-2</v>
      </c>
      <c r="D13" s="9"/>
    </row>
    <row r="14" spans="1:5">
      <c r="A14" s="1">
        <v>2.5000000000000001E-2</v>
      </c>
      <c r="B14" s="10">
        <v>1.9931999999999999E-8</v>
      </c>
      <c r="C14" s="11">
        <f t="shared" si="2"/>
        <v>1.9931999999999998E-2</v>
      </c>
      <c r="D14" s="9"/>
    </row>
    <row r="15" spans="1:5">
      <c r="A15" s="1">
        <v>0.05</v>
      </c>
      <c r="B15" s="10">
        <v>2.0799899999999999E-8</v>
      </c>
      <c r="C15" s="11">
        <f>B15*1000000</f>
        <v>2.07999E-2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5" sqref="B15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-6.4059999999999996E-9</v>
      </c>
      <c r="C2" s="8">
        <f>B2*1000000</f>
        <v>-6.4059999999999994E-3</v>
      </c>
    </row>
    <row r="3" spans="1:4">
      <c r="A3" s="1">
        <v>2.5000000000000001E-2</v>
      </c>
      <c r="B3" s="7">
        <v>-6.0169799999999996E-9</v>
      </c>
      <c r="C3" s="8">
        <f t="shared" ref="C3" si="0">B3*1000000</f>
        <v>-6.0169799999999999E-3</v>
      </c>
    </row>
    <row r="4" spans="1:4">
      <c r="A4" s="1">
        <v>0.05</v>
      </c>
      <c r="B4" s="7">
        <v>-8.1256999999999998E-9</v>
      </c>
      <c r="C4" s="8">
        <f>B4*1000000</f>
        <v>-8.1256999999999996E-3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-2.85E-8</v>
      </c>
      <c r="C8" s="8">
        <f>B8*1000000</f>
        <v>-2.8500000000000001E-2</v>
      </c>
    </row>
    <row r="9" spans="1:4">
      <c r="A9" s="1">
        <v>2.5000000000000001E-2</v>
      </c>
      <c r="B9" s="7">
        <v>-3.0980899999999999E-8</v>
      </c>
      <c r="C9" s="8">
        <f t="shared" ref="C9" si="1">B9*1000000</f>
        <v>-3.0980899999999999E-2</v>
      </c>
    </row>
    <row r="10" spans="1:4">
      <c r="A10" s="1">
        <v>0.05</v>
      </c>
      <c r="B10" s="7">
        <v>-3.0519999999999998E-8</v>
      </c>
      <c r="C10" s="8">
        <f>B10*1000000</f>
        <v>-3.0519999999999999E-2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6">
        <v>-2.0194600000000001E-8</v>
      </c>
      <c r="C13" s="11">
        <f>B13*1000000</f>
        <v>-2.01946E-2</v>
      </c>
      <c r="D13" s="9"/>
    </row>
    <row r="14" spans="1:4">
      <c r="A14" s="1">
        <v>2.5000000000000001E-2</v>
      </c>
      <c r="B14" s="10">
        <v>-1.6790500000000001E-8</v>
      </c>
      <c r="C14" s="11">
        <f t="shared" ref="C14:C15" si="2">B14*1000000</f>
        <v>-1.67905E-2</v>
      </c>
      <c r="D14" s="9"/>
    </row>
    <row r="15" spans="1:4">
      <c r="A15" s="1">
        <v>0.05</v>
      </c>
      <c r="B15" s="10">
        <v>-2.05559E-8</v>
      </c>
      <c r="C15" s="11">
        <f t="shared" si="2"/>
        <v>-2.0555899999999998E-2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15" sqref="G15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 s="12">
        <v>1.1440000000000001E-2</v>
      </c>
      <c r="C2">
        <f>B2*0.5</f>
        <v>5.7200000000000003E-3</v>
      </c>
      <c r="D2">
        <f>C2+0.025247382</f>
        <v>3.0967381999999998E-2</v>
      </c>
      <c r="F2" s="1">
        <v>0.01</v>
      </c>
      <c r="G2" s="12">
        <v>6.6989999999999994E-2</v>
      </c>
      <c r="H2">
        <f>G2*0.5</f>
        <v>3.3494999999999997E-2</v>
      </c>
      <c r="I2">
        <f>H2+0.025247382</f>
        <v>5.8742381999999996E-2</v>
      </c>
      <c r="K2">
        <f>LOG(A2)</f>
        <v>-2</v>
      </c>
    </row>
    <row r="3" spans="1:16">
      <c r="A3" s="1">
        <v>2.5000000000000001E-2</v>
      </c>
      <c r="B3" s="13">
        <v>6.1800000000000001E-2</v>
      </c>
      <c r="C3">
        <f t="shared" ref="C3:C4" si="0">B3*0.5</f>
        <v>3.09E-2</v>
      </c>
      <c r="D3">
        <f>C3+0.025247382</f>
        <v>5.6147381999999996E-2</v>
      </c>
      <c r="F3" s="1">
        <v>2.5000000000000001E-2</v>
      </c>
      <c r="G3">
        <v>8.7129999999999999E-2</v>
      </c>
      <c r="H3">
        <f t="shared" ref="H2:H4" si="1">G3*0.5</f>
        <v>4.3565E-2</v>
      </c>
      <c r="I3">
        <f t="shared" ref="I3:I4" si="2">H3+0.025247382</f>
        <v>6.8812382000000005E-2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 s="13">
        <v>6.6830000000000001E-2</v>
      </c>
      <c r="C4">
        <f t="shared" si="0"/>
        <v>3.3415E-2</v>
      </c>
      <c r="D4">
        <f>C4+0.025247382</f>
        <v>5.8662381999999999E-2</v>
      </c>
      <c r="F4" s="1">
        <v>0.05</v>
      </c>
      <c r="G4">
        <v>7.2020000000000001E-2</v>
      </c>
      <c r="H4">
        <f t="shared" si="1"/>
        <v>3.601E-2</v>
      </c>
      <c r="I4">
        <f t="shared" si="2"/>
        <v>6.1257381999999999E-2</v>
      </c>
      <c r="K4">
        <f t="shared" si="3"/>
        <v>-1.3010299956639813</v>
      </c>
    </row>
    <row r="5" spans="1:16">
      <c r="B5" s="13"/>
    </row>
    <row r="6" spans="1:16">
      <c r="B6" s="13"/>
    </row>
    <row r="7" spans="1:16">
      <c r="A7" s="1" t="s">
        <v>0</v>
      </c>
      <c r="B7" s="14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0.53008999999999995</v>
      </c>
      <c r="C8">
        <f t="shared" ref="C8:C10" si="4">B8*0.5</f>
        <v>0.26504499999999998</v>
      </c>
      <c r="D8">
        <f>C8+0.025247382</f>
        <v>0.29029238199999996</v>
      </c>
      <c r="F8" s="1">
        <v>0.01</v>
      </c>
      <c r="G8">
        <v>0.495</v>
      </c>
      <c r="H8">
        <f t="shared" ref="H8:H10" si="5">G8*0.5</f>
        <v>0.2475</v>
      </c>
      <c r="I8">
        <f>H8+0.025247382</f>
        <v>0.27274738199999998</v>
      </c>
      <c r="K8">
        <f>LOG(A8)</f>
        <v>-2</v>
      </c>
      <c r="N8" s="2">
        <v>0.1</v>
      </c>
      <c r="O8">
        <f>D3</f>
        <v>5.6147381999999996E-2</v>
      </c>
      <c r="P8">
        <f>I3</f>
        <v>6.8812382000000005E-2</v>
      </c>
    </row>
    <row r="9" spans="1:16">
      <c r="A9" s="1">
        <v>2.5000000000000001E-2</v>
      </c>
      <c r="B9" s="13">
        <v>0.53512999999999999</v>
      </c>
      <c r="C9">
        <f t="shared" si="4"/>
        <v>0.267565</v>
      </c>
      <c r="D9">
        <f>C9+0.025247382</f>
        <v>0.29281238199999998</v>
      </c>
      <c r="F9" s="1">
        <v>2.5000000000000001E-2</v>
      </c>
      <c r="G9">
        <v>0.5101</v>
      </c>
      <c r="H9">
        <f t="shared" si="5"/>
        <v>0.25505</v>
      </c>
      <c r="I9">
        <f t="shared" ref="I9:I10" si="6">H9+0.025247382</f>
        <v>0.28029738199999998</v>
      </c>
      <c r="K9">
        <f t="shared" ref="K9:K10" si="7">LOG(A9)</f>
        <v>-1.6020599913279623</v>
      </c>
      <c r="N9" s="2">
        <v>0.2</v>
      </c>
      <c r="O9">
        <f>D4</f>
        <v>5.8662381999999999E-2</v>
      </c>
      <c r="P9">
        <f>I4</f>
        <v>6.1257381999999999E-2</v>
      </c>
    </row>
    <row r="10" spans="1:16">
      <c r="A10" s="1">
        <v>0.05</v>
      </c>
      <c r="B10" s="13">
        <v>0.52505000000000002</v>
      </c>
      <c r="C10">
        <f t="shared" si="4"/>
        <v>0.26252500000000001</v>
      </c>
      <c r="D10">
        <f>C10+0.025247382</f>
        <v>0.28777238199999999</v>
      </c>
      <c r="F10" s="1">
        <v>0.05</v>
      </c>
      <c r="G10">
        <v>0.52520999999999995</v>
      </c>
      <c r="H10">
        <f t="shared" si="5"/>
        <v>0.26260499999999998</v>
      </c>
      <c r="I10">
        <f t="shared" si="6"/>
        <v>0.28785238199999996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B11" s="13"/>
      <c r="F11" s="1"/>
      <c r="N11" s="2" t="s">
        <v>17</v>
      </c>
      <c r="O11">
        <f>AVERAGE(O8:O10)</f>
        <v>3.8269921333333332E-2</v>
      </c>
      <c r="P11">
        <f>AVERAGE(P8:P10)</f>
        <v>4.3356588000000001E-2</v>
      </c>
    </row>
    <row r="12" spans="1:16">
      <c r="A12" s="1"/>
      <c r="B12" s="13"/>
      <c r="F12" s="1"/>
      <c r="N12" s="2" t="s">
        <v>18</v>
      </c>
      <c r="O12">
        <f>_xlfn.STDEV.S(O8:O10)</f>
        <v>3.3166571504975324E-2</v>
      </c>
      <c r="P12">
        <f>_xlfn.STDEV.S(P8:P10)</f>
        <v>3.7737445574671694E-2</v>
      </c>
    </row>
    <row r="13" spans="1:16">
      <c r="A13" s="1" t="s">
        <v>0</v>
      </c>
      <c r="B13" s="14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7</v>
      </c>
    </row>
    <row r="14" spans="1:16">
      <c r="A14" s="1">
        <v>0.01</v>
      </c>
      <c r="B14" s="9">
        <v>0.87753000000000003</v>
      </c>
      <c r="C14" s="9">
        <f>B14/2</f>
        <v>0.43876500000000002</v>
      </c>
      <c r="D14" s="9">
        <f>C14+0.025247382</f>
        <v>0.464012382</v>
      </c>
      <c r="E14" s="9"/>
      <c r="F14" s="1">
        <v>0.01</v>
      </c>
      <c r="G14" s="9">
        <v>0.87265000000000004</v>
      </c>
      <c r="H14" s="9">
        <f>G14/2</f>
        <v>0.43632500000000002</v>
      </c>
      <c r="I14" s="9">
        <f>H14+0.02524738</f>
        <v>0.46157238</v>
      </c>
      <c r="J14" s="9"/>
      <c r="K14" s="9">
        <v>-2</v>
      </c>
      <c r="L14" s="9"/>
    </row>
    <row r="15" spans="1:16">
      <c r="A15" s="1">
        <v>2.5000000000000001E-2</v>
      </c>
      <c r="B15" s="15">
        <v>0.87250000000000005</v>
      </c>
      <c r="C15" s="9">
        <f t="shared" ref="C15:C16" si="8">B15/2</f>
        <v>0.43625000000000003</v>
      </c>
      <c r="D15" s="9">
        <f t="shared" ref="D15:D16" si="9">C15+0.025247382</f>
        <v>0.46149738200000001</v>
      </c>
      <c r="E15" s="9"/>
      <c r="F15" s="1">
        <v>2.5000000000000001E-2</v>
      </c>
      <c r="G15" s="9">
        <v>0.89278999999999997</v>
      </c>
      <c r="H15" s="9">
        <f t="shared" ref="H15:H16" si="10">G15/2</f>
        <v>0.44639499999999999</v>
      </c>
      <c r="I15" s="9">
        <f t="shared" ref="I15:I16" si="11">H15+0.02524738</f>
        <v>0.47164237999999997</v>
      </c>
      <c r="J15" s="9"/>
      <c r="K15" s="9">
        <v>-1.60206</v>
      </c>
      <c r="L15" s="9"/>
    </row>
    <row r="16" spans="1:16">
      <c r="A16" s="1">
        <v>0.05</v>
      </c>
      <c r="B16" s="15">
        <v>0.88256999999999997</v>
      </c>
      <c r="C16" s="9">
        <f t="shared" si="8"/>
        <v>0.44128499999999998</v>
      </c>
      <c r="D16" s="9">
        <f t="shared" si="9"/>
        <v>0.46653238199999997</v>
      </c>
      <c r="E16" s="9"/>
      <c r="F16" s="1">
        <v>0.05</v>
      </c>
      <c r="G16" s="9">
        <v>0.91293000000000002</v>
      </c>
      <c r="H16" s="9">
        <f t="shared" si="10"/>
        <v>0.45646500000000001</v>
      </c>
      <c r="I16" s="9">
        <f t="shared" si="11"/>
        <v>0.48171238</v>
      </c>
      <c r="J16" s="9"/>
      <c r="K16" s="9">
        <v>-1.3010299999999999</v>
      </c>
      <c r="L16" s="9"/>
    </row>
    <row r="17" spans="1:6">
      <c r="A17" s="1"/>
      <c r="B17" s="13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19</v>
      </c>
      <c r="C1" s="1" t="s">
        <v>20</v>
      </c>
      <c r="D1" s="1" t="s">
        <v>21</v>
      </c>
      <c r="F1" s="1" t="s">
        <v>11</v>
      </c>
      <c r="G1" s="1" t="s">
        <v>22</v>
      </c>
      <c r="H1" s="3" t="s">
        <v>21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3.0967381999999998E-2</v>
      </c>
      <c r="D2">
        <f>B2-C2</f>
        <v>5.3112618E-2</v>
      </c>
      <c r="F2">
        <v>4.4400000000000002E-2</v>
      </c>
      <c r="G2">
        <f>'E half'!I2</f>
        <v>5.8742381999999996E-2</v>
      </c>
      <c r="H2">
        <f>F2-G2</f>
        <v>-1.4342381999999994E-2</v>
      </c>
    </row>
    <row r="3" spans="1:13">
      <c r="A3" s="1">
        <v>0.1</v>
      </c>
      <c r="B3">
        <v>9.171E-2</v>
      </c>
      <c r="C3">
        <f>'E half'!D3</f>
        <v>5.6147381999999996E-2</v>
      </c>
      <c r="D3">
        <f t="shared" ref="D3:D23" si="0">B3-C3</f>
        <v>3.5562618000000004E-2</v>
      </c>
      <c r="F3">
        <v>4.4400000000000002E-2</v>
      </c>
      <c r="G3">
        <f>'E half'!I3</f>
        <v>6.8812382000000005E-2</v>
      </c>
      <c r="H3">
        <f t="shared" ref="H3:H23" si="1">F3-G3</f>
        <v>-2.4412382000000003E-2</v>
      </c>
    </row>
    <row r="4" spans="1:13">
      <c r="A4" s="1">
        <v>0.2</v>
      </c>
      <c r="B4">
        <v>7.9500000000000001E-2</v>
      </c>
      <c r="C4">
        <f>'E half'!D4</f>
        <v>5.8662381999999999E-2</v>
      </c>
      <c r="D4">
        <f t="shared" si="0"/>
        <v>2.0837618000000002E-2</v>
      </c>
      <c r="F4">
        <v>4.5929999999999999E-2</v>
      </c>
      <c r="G4">
        <f>'E half'!I4</f>
        <v>6.1257381999999999E-2</v>
      </c>
      <c r="H4">
        <f t="shared" si="1"/>
        <v>-1.5327382000000001E-2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0.29029238199999996</v>
      </c>
      <c r="D8">
        <f t="shared" si="0"/>
        <v>-0.19645238199999995</v>
      </c>
      <c r="F8">
        <v>3.9829999999999997E-2</v>
      </c>
      <c r="G8">
        <f>'E half'!I8</f>
        <v>0.27274738199999998</v>
      </c>
      <c r="H8">
        <f t="shared" si="1"/>
        <v>-0.23291738199999998</v>
      </c>
    </row>
    <row r="9" spans="1:13">
      <c r="A9" s="1">
        <v>0.7</v>
      </c>
      <c r="B9">
        <v>8.7739999999999999E-2</v>
      </c>
      <c r="C9">
        <f>'E half'!D9</f>
        <v>0.29281238199999998</v>
      </c>
      <c r="D9">
        <f t="shared" si="0"/>
        <v>-0.205072382</v>
      </c>
      <c r="F9">
        <v>3.7379999999999997E-2</v>
      </c>
      <c r="G9">
        <f>'E half'!I9</f>
        <v>0.28029738199999998</v>
      </c>
      <c r="H9">
        <f t="shared" si="1"/>
        <v>-0.24291738199999999</v>
      </c>
    </row>
    <row r="10" spans="1:13">
      <c r="A10" s="1">
        <v>0.8</v>
      </c>
      <c r="B10">
        <v>8.652E-2</v>
      </c>
      <c r="C10">
        <f>'E half'!D10</f>
        <v>0.28777238199999999</v>
      </c>
      <c r="D10">
        <f t="shared" si="0"/>
        <v>-0.20125238200000001</v>
      </c>
      <c r="F10">
        <v>3.8300000000000001E-2</v>
      </c>
      <c r="G10">
        <f>'E half'!I10</f>
        <v>0.28785238199999996</v>
      </c>
      <c r="H10">
        <f t="shared" si="1"/>
        <v>-0.24955238199999996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0.464012382</v>
      </c>
      <c r="D14">
        <f t="shared" si="0"/>
        <v>-0.36391238199999998</v>
      </c>
      <c r="F14">
        <v>2.0140000000000002E-2</v>
      </c>
      <c r="G14">
        <f>'E half'!I14</f>
        <v>0.46157238</v>
      </c>
      <c r="H14">
        <f t="shared" si="1"/>
        <v>-0.44143238000000001</v>
      </c>
    </row>
    <row r="15" spans="1:13">
      <c r="A15" s="1">
        <v>1.6</v>
      </c>
      <c r="B15">
        <v>8.0110000000000001E-2</v>
      </c>
      <c r="C15">
        <f>'E half'!D15</f>
        <v>0.46149738200000001</v>
      </c>
      <c r="D15">
        <f t="shared" si="0"/>
        <v>-0.381387382</v>
      </c>
      <c r="F15">
        <v>4.0129999999999999E-2</v>
      </c>
      <c r="G15">
        <f>'E half'!I15</f>
        <v>0.47164237999999997</v>
      </c>
      <c r="H15">
        <f t="shared" si="1"/>
        <v>-0.43151237999999997</v>
      </c>
    </row>
    <row r="16" spans="1:13">
      <c r="A16" s="1">
        <v>1.8</v>
      </c>
      <c r="B16">
        <v>9.9330000000000002E-2</v>
      </c>
      <c r="C16">
        <f>'E half'!D16</f>
        <v>0.46653238199999997</v>
      </c>
      <c r="D16">
        <f t="shared" si="0"/>
        <v>-0.36720238199999999</v>
      </c>
      <c r="F16">
        <v>3.9219999999999998E-2</v>
      </c>
      <c r="G16">
        <f>'E half'!I16</f>
        <v>0.48171238</v>
      </c>
      <c r="H16">
        <f t="shared" si="1"/>
        <v>-0.44249238000000002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1.1440000000000001E-2</v>
      </c>
      <c r="C29">
        <f>'E half'!D2</f>
        <v>3.0967381999999998E-2</v>
      </c>
      <c r="D29">
        <f>B29-C29</f>
        <v>-1.9527381999999996E-2</v>
      </c>
      <c r="F29">
        <f>'E half'!G2</f>
        <v>6.6989999999999994E-2</v>
      </c>
      <c r="G29">
        <f>'E half'!I2</f>
        <v>5.8742381999999996E-2</v>
      </c>
      <c r="H29">
        <f t="shared" ref="H29:H43" si="2">F29-G29</f>
        <v>8.2476179999999982E-3</v>
      </c>
    </row>
    <row r="30" spans="1:8">
      <c r="A30" s="1">
        <v>2.5000000000000001E-2</v>
      </c>
      <c r="B30">
        <f>'E half'!B3</f>
        <v>6.1800000000000001E-2</v>
      </c>
      <c r="C30">
        <f>'E half'!D3</f>
        <v>5.6147381999999996E-2</v>
      </c>
      <c r="D30">
        <f t="shared" ref="D29:D43" si="3">B30-C30</f>
        <v>5.6526180000000051E-3</v>
      </c>
      <c r="F30">
        <f>'E half'!G3</f>
        <v>8.7129999999999999E-2</v>
      </c>
      <c r="G30">
        <f>'E half'!I3</f>
        <v>6.8812382000000005E-2</v>
      </c>
      <c r="H30">
        <f t="shared" si="2"/>
        <v>1.8317617999999994E-2</v>
      </c>
    </row>
    <row r="31" spans="1:8">
      <c r="A31" s="1">
        <v>0.05</v>
      </c>
      <c r="B31">
        <f>'E half'!B4</f>
        <v>6.6830000000000001E-2</v>
      </c>
      <c r="C31">
        <f>'E half'!D4</f>
        <v>5.8662381999999999E-2</v>
      </c>
      <c r="D31">
        <f t="shared" si="3"/>
        <v>8.1676180000000015E-3</v>
      </c>
      <c r="F31">
        <f>'E half'!G4</f>
        <v>7.2020000000000001E-2</v>
      </c>
      <c r="G31">
        <f>'E half'!I4</f>
        <v>6.1257381999999999E-2</v>
      </c>
      <c r="H31">
        <f t="shared" si="2"/>
        <v>1.0762618000000002E-2</v>
      </c>
    </row>
    <row r="34" spans="1:8">
      <c r="A34" t="s">
        <v>23</v>
      </c>
    </row>
    <row r="35" spans="1:8">
      <c r="A35" s="1">
        <v>0.01</v>
      </c>
      <c r="B35">
        <f>'E half'!B8</f>
        <v>0.53008999999999995</v>
      </c>
      <c r="C35">
        <f>'E half'!D8</f>
        <v>0.29029238199999996</v>
      </c>
      <c r="D35">
        <f t="shared" si="3"/>
        <v>0.23979761799999999</v>
      </c>
      <c r="F35">
        <f>'E half'!G8</f>
        <v>0.495</v>
      </c>
      <c r="G35">
        <f>'E half'!I8</f>
        <v>0.27274738199999998</v>
      </c>
      <c r="H35">
        <f t="shared" si="2"/>
        <v>0.22225261800000001</v>
      </c>
    </row>
    <row r="36" spans="1:8">
      <c r="A36" s="1">
        <v>2.5000000000000001E-2</v>
      </c>
      <c r="B36">
        <f>'E half'!B9</f>
        <v>0.53512999999999999</v>
      </c>
      <c r="C36">
        <f>'E half'!D9</f>
        <v>0.29281238199999998</v>
      </c>
      <c r="D36">
        <f t="shared" si="3"/>
        <v>0.24231761800000001</v>
      </c>
      <c r="F36">
        <f>'E half'!G9</f>
        <v>0.5101</v>
      </c>
      <c r="G36">
        <f>'E half'!I9</f>
        <v>0.28029738199999998</v>
      </c>
      <c r="H36">
        <f t="shared" si="2"/>
        <v>0.22980261800000001</v>
      </c>
    </row>
    <row r="37" spans="1:8">
      <c r="A37" s="1">
        <v>0.05</v>
      </c>
      <c r="B37">
        <f>'E half'!B10</f>
        <v>0.52505000000000002</v>
      </c>
      <c r="C37">
        <f>'E half'!D10</f>
        <v>0.28777238199999999</v>
      </c>
      <c r="D37">
        <f t="shared" si="3"/>
        <v>0.23727761800000002</v>
      </c>
      <c r="F37">
        <f>'E half'!G10</f>
        <v>0.52520999999999995</v>
      </c>
      <c r="G37">
        <f>'E half'!I10</f>
        <v>0.28785238199999996</v>
      </c>
      <c r="H37">
        <f t="shared" si="2"/>
        <v>0.23735761799999999</v>
      </c>
    </row>
    <row r="40" spans="1:8">
      <c r="A40" t="s">
        <v>24</v>
      </c>
    </row>
    <row r="41" spans="1:8">
      <c r="A41" s="1">
        <v>0.01</v>
      </c>
      <c r="B41">
        <f>'E half'!B14</f>
        <v>0.87753000000000003</v>
      </c>
      <c r="C41">
        <f>'E half'!D14</f>
        <v>0.464012382</v>
      </c>
      <c r="D41">
        <f t="shared" si="3"/>
        <v>0.41351761800000003</v>
      </c>
      <c r="F41">
        <f>'E half'!G14</f>
        <v>0.87265000000000004</v>
      </c>
      <c r="G41">
        <f>'E half'!I14</f>
        <v>0.46157238</v>
      </c>
      <c r="H41">
        <f t="shared" si="2"/>
        <v>0.41107762000000003</v>
      </c>
    </row>
    <row r="42" spans="1:8">
      <c r="A42" s="1">
        <v>2.5000000000000001E-2</v>
      </c>
      <c r="B42">
        <f>'E half'!B15</f>
        <v>0.87250000000000005</v>
      </c>
      <c r="C42">
        <f>'E half'!D15</f>
        <v>0.46149738200000001</v>
      </c>
      <c r="D42">
        <f t="shared" si="3"/>
        <v>0.41100261800000004</v>
      </c>
      <c r="F42">
        <f>'E half'!G15</f>
        <v>0.89278999999999997</v>
      </c>
      <c r="G42">
        <f>'E half'!I15</f>
        <v>0.47164237999999997</v>
      </c>
      <c r="H42">
        <f t="shared" si="2"/>
        <v>0.42114762</v>
      </c>
    </row>
    <row r="43" spans="1:8">
      <c r="A43" s="1">
        <v>0.05</v>
      </c>
      <c r="B43">
        <f>'E half'!B16</f>
        <v>0.88256999999999997</v>
      </c>
      <c r="C43">
        <f>'E half'!D16</f>
        <v>0.46653238199999997</v>
      </c>
      <c r="D43">
        <f t="shared" si="3"/>
        <v>0.416037618</v>
      </c>
      <c r="F43">
        <f>'E half'!G16</f>
        <v>0.91293000000000002</v>
      </c>
      <c r="G43">
        <f>'E half'!I16</f>
        <v>0.48171238</v>
      </c>
      <c r="H43">
        <f t="shared" si="2"/>
        <v>0.43121762000000002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26</v>
      </c>
      <c r="C4" s="1"/>
      <c r="D4" s="1"/>
      <c r="E4" s="1"/>
      <c r="F4" s="1"/>
      <c r="G4" s="1"/>
      <c r="H4" s="1" t="s">
        <v>27</v>
      </c>
      <c r="I4" s="1"/>
      <c r="J4" s="1"/>
      <c r="K4" s="1"/>
      <c r="L4" s="1"/>
      <c r="M4" s="1"/>
      <c r="N4" s="1"/>
      <c r="O4" s="1" t="s">
        <v>28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32</v>
      </c>
      <c r="C9" s="1"/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</row>
    <row r="10" spans="1:21">
      <c r="A10" s="1"/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36</v>
      </c>
      <c r="I11" s="1">
        <v>96485.331999999995</v>
      </c>
      <c r="J11" s="1"/>
      <c r="K11" s="1" t="s">
        <v>37</v>
      </c>
      <c r="L11" s="1">
        <v>2436.002</v>
      </c>
      <c r="M11" s="1"/>
      <c r="N11" s="1"/>
      <c r="O11" s="1" t="s">
        <v>36</v>
      </c>
      <c r="P11" s="1">
        <v>96485.331999999995</v>
      </c>
      <c r="Q11" s="1"/>
      <c r="R11" s="1" t="s">
        <v>37</v>
      </c>
      <c r="S11" s="1">
        <v>2436.002</v>
      </c>
      <c r="T11" s="1"/>
      <c r="U11" s="1"/>
    </row>
    <row r="12" spans="1:21">
      <c r="A12" s="1"/>
      <c r="B12" s="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39</v>
      </c>
      <c r="I13" s="1"/>
      <c r="J13" s="1"/>
      <c r="K13" s="1"/>
      <c r="L13" s="1"/>
      <c r="M13" s="1"/>
      <c r="N13" s="1"/>
      <c r="O13" s="1" t="s">
        <v>40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41</v>
      </c>
      <c r="C15" s="1"/>
      <c r="D15" s="1"/>
      <c r="E15" s="1"/>
      <c r="F15" s="1"/>
      <c r="G15" s="1"/>
      <c r="H15" s="1" t="s">
        <v>42</v>
      </c>
      <c r="I15" s="1"/>
      <c r="J15" s="1"/>
      <c r="K15" s="1"/>
      <c r="L15" s="1"/>
      <c r="M15" s="1"/>
      <c r="N15" s="1"/>
      <c r="O15" s="1" t="s">
        <v>43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44</v>
      </c>
      <c r="C17" s="1"/>
      <c r="D17" s="1"/>
      <c r="E17" s="1"/>
      <c r="F17" s="1"/>
      <c r="G17" s="1"/>
      <c r="H17" s="4" t="s">
        <v>45</v>
      </c>
      <c r="I17" s="4"/>
      <c r="J17" s="4"/>
      <c r="K17" s="4"/>
      <c r="L17" s="4"/>
      <c r="M17" s="1"/>
      <c r="N17" s="1"/>
      <c r="O17" s="4" t="s">
        <v>46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47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48</v>
      </c>
      <c r="C20" s="1"/>
      <c r="D20" s="1"/>
      <c r="E20" s="1"/>
      <c r="F20" s="1"/>
      <c r="G20" s="1"/>
      <c r="H20" s="4" t="s">
        <v>49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50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51</v>
      </c>
      <c r="M5" s="6" t="s">
        <v>52</v>
      </c>
      <c r="N5" s="1" t="s">
        <v>53</v>
      </c>
      <c r="P5" s="1" t="s">
        <v>54</v>
      </c>
      <c r="Q5" s="1"/>
    </row>
    <row r="6" spans="1:17">
      <c r="B6" s="5" t="s">
        <v>55</v>
      </c>
      <c r="I6" s="1"/>
    </row>
    <row r="7" spans="1:17">
      <c r="I7" s="1"/>
    </row>
    <row r="8" spans="1:17">
      <c r="I8" s="1">
        <v>0.01</v>
      </c>
      <c r="J8">
        <f>'E half'!B2</f>
        <v>1.1440000000000001E-2</v>
      </c>
      <c r="K8">
        <f>'E half'!G2</f>
        <v>6.6989999999999994E-2</v>
      </c>
      <c r="L8">
        <f t="shared" ref="L8:L22" si="0">J8-K8</f>
        <v>-5.5549999999999995E-2</v>
      </c>
      <c r="M8">
        <f>L8*E24</f>
        <v>0.55005703942361284</v>
      </c>
      <c r="N8">
        <f>G16*EXP(M8)</f>
        <v>1.5074860306663314</v>
      </c>
      <c r="P8">
        <f>'PSI graph'!Q8</f>
        <v>2132990175.6447852</v>
      </c>
    </row>
    <row r="9" spans="1:17">
      <c r="I9" s="1">
        <v>2.5000000000000001E-2</v>
      </c>
      <c r="J9">
        <f>'E half'!B3</f>
        <v>6.1800000000000001E-2</v>
      </c>
      <c r="K9">
        <f>'E half'!G3</f>
        <v>8.7129999999999999E-2</v>
      </c>
      <c r="L9">
        <f t="shared" si="0"/>
        <v>-2.5329999999999998E-2</v>
      </c>
      <c r="M9">
        <f>L9*E24</f>
        <v>0.25081808836363839</v>
      </c>
      <c r="N9">
        <f>G16*EXP(M9)</f>
        <v>1.1176233614362332</v>
      </c>
      <c r="P9">
        <f>'PSI graph'!Q9</f>
        <v>1418613812.0452628</v>
      </c>
    </row>
    <row r="10" spans="1:17">
      <c r="I10" s="1">
        <v>0.05</v>
      </c>
      <c r="J10">
        <f>'E half'!B4</f>
        <v>6.6830000000000001E-2</v>
      </c>
      <c r="K10">
        <f>'E half'!G4</f>
        <v>7.2020000000000001E-2</v>
      </c>
      <c r="L10">
        <f t="shared" si="0"/>
        <v>-5.1900000000000002E-3</v>
      </c>
      <c r="M10">
        <f>L10*E24</f>
        <v>5.1391467769730893E-2</v>
      </c>
      <c r="N10">
        <f>G16*EXP(M10)</f>
        <v>0.91555742766797787</v>
      </c>
      <c r="P10">
        <f>'PSI graph'!Q10</f>
        <v>864219092.26766002</v>
      </c>
    </row>
    <row r="12" spans="1:17">
      <c r="A12">
        <v>96485.331999999995</v>
      </c>
      <c r="I12" s="1"/>
    </row>
    <row r="13" spans="1:17">
      <c r="B13" s="1" t="s">
        <v>56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57</v>
      </c>
      <c r="I14" s="1">
        <v>0.01</v>
      </c>
      <c r="J14">
        <f>'E half'!B8</f>
        <v>0.53008999999999995</v>
      </c>
      <c r="K14">
        <f>'E half'!G8</f>
        <v>0.495</v>
      </c>
      <c r="L14">
        <f t="shared" si="0"/>
        <v>3.5089999999999955E-2</v>
      </c>
      <c r="M14">
        <f>L14*E24</f>
        <v>-0.34746177341808371</v>
      </c>
      <c r="N14">
        <f>G16*EXP(M14)</f>
        <v>0.61442068555386897</v>
      </c>
    </row>
    <row r="15" spans="1:17">
      <c r="B15" s="1" t="s">
        <v>58</v>
      </c>
      <c r="E15" t="s">
        <v>59</v>
      </c>
      <c r="F15" t="s">
        <v>60</v>
      </c>
      <c r="G15" t="s">
        <v>61</v>
      </c>
      <c r="I15" s="1">
        <v>2.5000000000000001E-2</v>
      </c>
      <c r="J15">
        <f>'E half'!B9</f>
        <v>0.53512999999999999</v>
      </c>
      <c r="K15">
        <f>'E half'!G9</f>
        <v>0.5101</v>
      </c>
      <c r="L15">
        <f t="shared" si="0"/>
        <v>2.5029999999999997E-2</v>
      </c>
      <c r="M15">
        <f>L15*E24</f>
        <v>-0.24784748329024353</v>
      </c>
      <c r="N15">
        <f>G16*EXP(M15)</f>
        <v>0.67877801126018078</v>
      </c>
    </row>
    <row r="16" spans="1:17">
      <c r="B16" s="1" t="s">
        <v>62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0.52505000000000002</v>
      </c>
      <c r="K16">
        <f>'E half'!G10</f>
        <v>0.52520999999999995</v>
      </c>
      <c r="L16">
        <f t="shared" si="0"/>
        <v>-1.5999999999993797E-4</v>
      </c>
      <c r="M16">
        <f>L16*E24</f>
        <v>1.5843227058099719E-3</v>
      </c>
      <c r="N16">
        <f>G16*EXP(M16)</f>
        <v>0.87107313957473564</v>
      </c>
    </row>
    <row r="17" spans="2:14">
      <c r="B17" s="1" t="s">
        <v>63</v>
      </c>
      <c r="I17" s="1"/>
    </row>
    <row r="18" spans="2:14">
      <c r="B18" s="1" t="s">
        <v>64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65</v>
      </c>
      <c r="G20" t="s">
        <v>66</v>
      </c>
      <c r="I20" s="1">
        <v>0.01</v>
      </c>
      <c r="J20">
        <f>'E half'!B14</f>
        <v>0.87753000000000003</v>
      </c>
      <c r="K20">
        <f>'E half'!G14</f>
        <v>0.87265000000000004</v>
      </c>
      <c r="L20">
        <f t="shared" si="0"/>
        <v>4.8799999999999955E-3</v>
      </c>
      <c r="M20">
        <f>L20*E24</f>
        <v>-4.8321842527222832E-2</v>
      </c>
      <c r="N20">
        <f>G16*EXP(M20)</f>
        <v>0.82866815549088735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0.87250000000000005</v>
      </c>
      <c r="K21">
        <f>'E half'!G15</f>
        <v>0.89278999999999997</v>
      </c>
      <c r="L21">
        <f t="shared" si="0"/>
        <v>-2.0289999999999919E-2</v>
      </c>
      <c r="M21">
        <f>L21*E24</f>
        <v>0.20091192313060416</v>
      </c>
      <c r="N21">
        <f>G16*EXP(M21)</f>
        <v>1.0632159888514472</v>
      </c>
    </row>
    <row r="22" spans="2:14">
      <c r="B22" s="1" t="s">
        <v>67</v>
      </c>
      <c r="I22" s="1">
        <v>0.05</v>
      </c>
      <c r="J22">
        <f>'E half'!B16</f>
        <v>0.88256999999999997</v>
      </c>
      <c r="K22">
        <f>'E half'!G16</f>
        <v>0.91293000000000002</v>
      </c>
      <c r="L22">
        <f t="shared" si="0"/>
        <v>-3.0360000000000054E-2</v>
      </c>
      <c r="M22">
        <f>L22*E24</f>
        <v>0.30062523342755926</v>
      </c>
      <c r="N22">
        <f>G16*EXP(M22)</f>
        <v>1.1746985682485325</v>
      </c>
    </row>
    <row r="23" spans="2:14">
      <c r="B23">
        <v>2436.002</v>
      </c>
      <c r="E23" t="s">
        <v>68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F31" zoomScale="114" workbookViewId="0">
      <selection activeCell="L55" sqref="L55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69</v>
      </c>
      <c r="B2" s="1"/>
    </row>
    <row r="3" spans="1:22">
      <c r="A3" s="1"/>
      <c r="B3" s="1"/>
      <c r="E3" s="1" t="s">
        <v>70</v>
      </c>
      <c r="F3" s="1"/>
      <c r="J3" t="s">
        <v>2</v>
      </c>
      <c r="P3" s="1" t="s">
        <v>69</v>
      </c>
      <c r="Q3" s="1"/>
    </row>
    <row r="4" spans="1:22">
      <c r="A4" s="1" t="s">
        <v>71</v>
      </c>
      <c r="B4" s="1"/>
      <c r="J4" t="s">
        <v>72</v>
      </c>
      <c r="O4" s="17" t="s">
        <v>73</v>
      </c>
      <c r="P4" s="17"/>
      <c r="Q4" s="17"/>
      <c r="R4" s="17"/>
      <c r="S4" t="s">
        <v>74</v>
      </c>
      <c r="V4" t="s">
        <v>75</v>
      </c>
    </row>
    <row r="5" spans="1:22">
      <c r="A5" s="1" t="s">
        <v>76</v>
      </c>
      <c r="B5" s="1"/>
      <c r="K5" s="1" t="s">
        <v>0</v>
      </c>
      <c r="L5" t="s">
        <v>77</v>
      </c>
      <c r="O5" s="1" t="s">
        <v>78</v>
      </c>
      <c r="P5" s="1" t="s">
        <v>79</v>
      </c>
      <c r="Q5" s="1" t="s">
        <v>54</v>
      </c>
      <c r="R5" s="1"/>
      <c r="S5" s="1" t="s">
        <v>80</v>
      </c>
    </row>
    <row r="6" spans="1:22">
      <c r="A6" s="1" t="s">
        <v>57</v>
      </c>
      <c r="B6" s="1"/>
      <c r="K6" s="1"/>
      <c r="L6" s="7"/>
      <c r="S6" s="7"/>
    </row>
    <row r="7" spans="1:22">
      <c r="A7" s="1" t="s">
        <v>58</v>
      </c>
      <c r="B7" s="1"/>
      <c r="K7" s="1"/>
      <c r="L7" s="7"/>
      <c r="S7" s="7"/>
    </row>
    <row r="8" spans="1:22">
      <c r="A8" s="1" t="s">
        <v>62</v>
      </c>
      <c r="B8" s="1"/>
      <c r="K8" s="1">
        <v>0.01</v>
      </c>
      <c r="L8" s="7">
        <v>1.76639880395168E-19</v>
      </c>
      <c r="M8" s="7"/>
      <c r="O8" s="7">
        <f>K8*L8*303117.6102</f>
        <v>5.3542658411397148E-16</v>
      </c>
      <c r="P8">
        <f t="shared" ref="P8:P17" si="0">O8/2436.002</f>
        <v>2.1979726786512143E-19</v>
      </c>
      <c r="Q8">
        <f>P8^-0.5</f>
        <v>2132990175.6447852</v>
      </c>
      <c r="S8" s="7">
        <f>PSI!N8/Q8</f>
        <v>7.0674776090360136E-10</v>
      </c>
      <c r="T8" s="7">
        <f>AVERAGE(S6:S10)</f>
        <v>8.5132661356737158E-10</v>
      </c>
      <c r="V8" s="7"/>
    </row>
    <row r="9" spans="1:22">
      <c r="A9" s="1" t="s">
        <v>81</v>
      </c>
      <c r="B9" s="1"/>
      <c r="K9" s="1">
        <v>2.5000000000000001E-2</v>
      </c>
      <c r="L9" s="7">
        <v>1.5973426791904301E-19</v>
      </c>
      <c r="M9" s="7"/>
      <c r="O9">
        <f t="shared" ref="O9:O12" si="1">K9*L9*303117.6102</f>
        <v>1.210456738966671E-15</v>
      </c>
      <c r="P9">
        <f t="shared" si="0"/>
        <v>4.9690301525477851E-19</v>
      </c>
      <c r="Q9">
        <f t="shared" ref="Q9:Q17" si="2">P9^-0.5</f>
        <v>1418613812.0452628</v>
      </c>
      <c r="S9" s="7">
        <f>PSI!N9/Q9</f>
        <v>7.8782777380752999E-10</v>
      </c>
    </row>
    <row r="10" spans="1:22">
      <c r="A10" s="1"/>
      <c r="B10" s="1"/>
      <c r="K10" s="1">
        <v>0.05</v>
      </c>
      <c r="L10" s="7">
        <v>2.1520321491006199E-19</v>
      </c>
      <c r="M10" s="7"/>
      <c r="O10">
        <f t="shared" si="1"/>
        <v>3.2615942105447501E-15</v>
      </c>
      <c r="P10">
        <f t="shared" si="0"/>
        <v>1.3389127802623932E-18</v>
      </c>
      <c r="Q10">
        <f t="shared" si="2"/>
        <v>864219092.26766002</v>
      </c>
      <c r="S10" s="7">
        <f>PSI!N10/Q10</f>
        <v>1.0594043059909832E-9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82</v>
      </c>
    </row>
    <row r="13" spans="1:22">
      <c r="A13" s="1"/>
      <c r="B13" s="1"/>
      <c r="D13" s="1" t="s">
        <v>83</v>
      </c>
      <c r="E13" s="1"/>
      <c r="F13" s="1"/>
      <c r="G13" s="1"/>
      <c r="H13" s="1"/>
      <c r="I13" s="1"/>
      <c r="J13" t="s">
        <v>84</v>
      </c>
      <c r="K13" s="1"/>
      <c r="M13" s="1"/>
      <c r="S13" s="7"/>
    </row>
    <row r="14" spans="1:22">
      <c r="A14" s="1" t="s">
        <v>85</v>
      </c>
      <c r="B14" s="1"/>
      <c r="D14" s="1" t="s">
        <v>62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63</v>
      </c>
      <c r="E15" s="1"/>
      <c r="F15" s="1"/>
      <c r="G15" s="1" t="s">
        <v>86</v>
      </c>
      <c r="H15" s="1"/>
      <c r="J15" s="1"/>
      <c r="K15" s="1">
        <v>0.01</v>
      </c>
      <c r="L15" s="7">
        <v>2.5837654217389502E-19</v>
      </c>
      <c r="M15" s="1"/>
      <c r="O15" s="7">
        <f>K15*L15*303117.6102</f>
        <v>7.8318479995490562E-16</v>
      </c>
      <c r="P15">
        <f t="shared" si="0"/>
        <v>3.2150416951829499E-19</v>
      </c>
      <c r="Q15">
        <f t="shared" si="2"/>
        <v>1763626822.2959991</v>
      </c>
      <c r="S15" s="7">
        <f>PSI!N8/Q15</f>
        <v>8.5476474479095998E-10</v>
      </c>
      <c r="T15" s="7">
        <f>AVERAGE(S13:S17)</f>
        <v>1.0893605318640415E-9</v>
      </c>
      <c r="V15" s="7"/>
    </row>
    <row r="16" spans="1:22">
      <c r="D16" s="1" t="s">
        <v>87</v>
      </c>
      <c r="E16" s="1"/>
      <c r="F16" s="1"/>
      <c r="G16" s="1" t="s">
        <v>88</v>
      </c>
      <c r="H16" s="1"/>
      <c r="J16" s="1"/>
      <c r="K16" s="1">
        <v>2.5000000000000001E-2</v>
      </c>
      <c r="L16" s="7">
        <v>2.2789248563449799E-19</v>
      </c>
      <c r="O16" s="7">
        <f>K16*L16*303117.6102</f>
        <v>1.7269556407016716E-15</v>
      </c>
      <c r="P16">
        <f t="shared" si="0"/>
        <v>7.089303049429646E-19</v>
      </c>
      <c r="Q16">
        <f t="shared" si="2"/>
        <v>1187676679.85185</v>
      </c>
      <c r="S16" s="7">
        <f>PSI!N9/Q16</f>
        <v>9.41016507603437E-10</v>
      </c>
    </row>
    <row r="17" spans="4:20">
      <c r="D17" s="1" t="s">
        <v>89</v>
      </c>
      <c r="E17" s="1"/>
      <c r="F17" s="1"/>
      <c r="G17" s="1"/>
      <c r="H17" s="1"/>
      <c r="J17" s="1"/>
      <c r="K17" s="1">
        <v>0.05</v>
      </c>
      <c r="L17" s="7">
        <v>4.1564074441051702E-19</v>
      </c>
      <c r="O17" s="7">
        <f>K17*L17*303117.6102</f>
        <v>6.2994014573732473E-15</v>
      </c>
      <c r="P17">
        <f t="shared" si="0"/>
        <v>2.5859590662787828E-18</v>
      </c>
      <c r="Q17">
        <f t="shared" si="2"/>
        <v>621855066.39185774</v>
      </c>
      <c r="S17" s="7">
        <f>PSI!N10/Q17</f>
        <v>1.4723003431977277E-9</v>
      </c>
    </row>
    <row r="18" spans="4:20">
      <c r="D18" s="1" t="s">
        <v>90</v>
      </c>
      <c r="E18" s="1"/>
      <c r="F18" s="1"/>
      <c r="G18" s="1" t="s">
        <v>90</v>
      </c>
      <c r="H18" s="1"/>
      <c r="J18" s="1"/>
      <c r="K18" s="1"/>
      <c r="L18" s="7"/>
    </row>
    <row r="19" spans="4:20">
      <c r="D19" s="1" t="s">
        <v>91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14</v>
      </c>
      <c r="P22" s="1" t="s">
        <v>69</v>
      </c>
      <c r="Q22" s="1"/>
    </row>
    <row r="23" spans="4:20">
      <c r="J23" t="s">
        <v>72</v>
      </c>
      <c r="O23" s="17" t="s">
        <v>73</v>
      </c>
      <c r="P23" s="17"/>
      <c r="Q23" s="17"/>
      <c r="R23" s="17"/>
      <c r="S23" t="s">
        <v>74</v>
      </c>
    </row>
    <row r="24" spans="4:20">
      <c r="K24" s="1" t="s">
        <v>0</v>
      </c>
      <c r="L24" t="s">
        <v>77</v>
      </c>
      <c r="O24" s="1" t="s">
        <v>78</v>
      </c>
      <c r="P24" s="1" t="s">
        <v>79</v>
      </c>
      <c r="Q24" s="1" t="s">
        <v>54</v>
      </c>
      <c r="R24" s="1"/>
      <c r="S24" s="1" t="s">
        <v>80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4.4521589107950904E-21</v>
      </c>
      <c r="M27" s="7"/>
      <c r="O27" s="7">
        <f>K27*L27*303117.6102</f>
        <v>1.3495277692708429E-17</v>
      </c>
      <c r="P27">
        <f t="shared" ref="P27:P36" si="3">O27/2436.002</f>
        <v>5.5399288230093528E-21</v>
      </c>
      <c r="Q27">
        <f>P27^-0.5</f>
        <v>13435316680.136139</v>
      </c>
      <c r="S27" s="7">
        <f>PSI!N14/Q27</f>
        <v>4.5731760566706874E-11</v>
      </c>
      <c r="T27" s="7">
        <f>AVERAGE(S25:S29)</f>
        <v>1.1489355795837488E-10</v>
      </c>
    </row>
    <row r="28" spans="4:20">
      <c r="K28" s="1">
        <v>2.5000000000000001E-2</v>
      </c>
      <c r="L28" s="7">
        <v>6.0414778610412897E-21</v>
      </c>
      <c r="M28" s="7"/>
      <c r="O28">
        <f t="shared" ref="O28:O31" si="4">K28*L28*303117.6102</f>
        <v>4.5781958282876089E-17</v>
      </c>
      <c r="P28">
        <f t="shared" si="3"/>
        <v>1.8793891910957419E-20</v>
      </c>
      <c r="Q28">
        <f t="shared" ref="Q28:Q36" si="5">P28^-0.5</f>
        <v>7294434646.0619497</v>
      </c>
      <c r="S28" s="7">
        <f>PSI!N15/Q28</f>
        <v>9.305423164311068E-11</v>
      </c>
    </row>
    <row r="29" spans="4:20">
      <c r="K29" s="1">
        <v>0.05</v>
      </c>
      <c r="L29" s="7">
        <v>8.98002366997712E-21</v>
      </c>
      <c r="M29" s="7"/>
      <c r="O29">
        <f t="shared" si="4"/>
        <v>1.3610016571914491E-16</v>
      </c>
      <c r="P29">
        <f t="shared" si="3"/>
        <v>5.5870301304820317E-20</v>
      </c>
      <c r="Q29">
        <f t="shared" si="5"/>
        <v>4230673335.1700273</v>
      </c>
      <c r="S29" s="7">
        <f>PSI!N16/Q29</f>
        <v>2.0589468166530706E-10</v>
      </c>
    </row>
    <row r="30" spans="4:20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0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82</v>
      </c>
    </row>
    <row r="32" spans="4:20">
      <c r="J32" t="s">
        <v>84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1.0231626514523801E-20</v>
      </c>
      <c r="M34" s="1"/>
      <c r="O34" s="7">
        <f>K34*L34*303117.6102</f>
        <v>3.1013861775414099E-17</v>
      </c>
      <c r="P34">
        <f t="shared" ref="P34:P37" si="6">O34/2436.002</f>
        <v>1.2731459898396676E-20</v>
      </c>
      <c r="Q34">
        <f t="shared" ref="Q34:Q37" si="7">P34^-0.5</f>
        <v>8862594862.6863213</v>
      </c>
      <c r="S34" s="7">
        <f>PSI!N14/Q34</f>
        <v>6.9327402986762876E-11</v>
      </c>
      <c r="T34" s="7">
        <f>AVERAGE(S32:S36)</f>
        <v>1.4541534981831711E-10</v>
      </c>
    </row>
    <row r="35" spans="10:20">
      <c r="J35" s="1"/>
      <c r="K35" s="1">
        <v>2.5000000000000001E-2</v>
      </c>
      <c r="L35" s="7">
        <v>1.2105377753717901E-20</v>
      </c>
      <c r="O35" s="7">
        <f>K35*L35*303117.6102</f>
        <v>9.173382938188036E-17</v>
      </c>
      <c r="P35">
        <f t="shared" si="6"/>
        <v>3.7657534510185277E-20</v>
      </c>
      <c r="Q35">
        <f t="shared" si="7"/>
        <v>5153165120.9276524</v>
      </c>
      <c r="S35" s="7">
        <f>PSI!N15/Q35</f>
        <v>1.31720601869243E-10</v>
      </c>
    </row>
    <row r="36" spans="10:20">
      <c r="J36" s="1"/>
      <c r="K36" s="1">
        <v>0.05</v>
      </c>
      <c r="L36" s="7">
        <v>1.17180308588929E-20</v>
      </c>
      <c r="O36" s="7">
        <f>K36*L36*303117.6102</f>
        <v>1.7759707550987349E-16</v>
      </c>
      <c r="P36">
        <f t="shared" si="6"/>
        <v>7.2905143554838413E-20</v>
      </c>
      <c r="Q36">
        <f t="shared" si="7"/>
        <v>3703573050.7881994</v>
      </c>
      <c r="S36" s="7">
        <f>PSI!N16/Q36</f>
        <v>2.3519804459894551E-10</v>
      </c>
    </row>
    <row r="37" spans="10:20">
      <c r="J37" s="1"/>
      <c r="K37" s="1"/>
      <c r="L37" s="7"/>
    </row>
    <row r="38" spans="10:20">
      <c r="N38" s="18"/>
      <c r="O38" s="19"/>
      <c r="P38" s="19"/>
    </row>
    <row r="40" spans="10:20">
      <c r="N40" s="18"/>
      <c r="O40" s="19"/>
      <c r="P40" s="19"/>
    </row>
    <row r="41" spans="10:20">
      <c r="J41" t="s">
        <v>7</v>
      </c>
      <c r="P41" s="1" t="s">
        <v>69</v>
      </c>
      <c r="Q41" s="1"/>
    </row>
    <row r="42" spans="10:20">
      <c r="J42" t="s">
        <v>72</v>
      </c>
      <c r="O42" s="17" t="s">
        <v>73</v>
      </c>
      <c r="P42" s="17"/>
      <c r="Q42" s="17"/>
      <c r="R42" s="17"/>
      <c r="S42" t="s">
        <v>74</v>
      </c>
    </row>
    <row r="43" spans="10:20">
      <c r="K43" s="1" t="s">
        <v>0</v>
      </c>
      <c r="L43" t="s">
        <v>77</v>
      </c>
      <c r="O43" s="1" t="s">
        <v>78</v>
      </c>
      <c r="P43" s="1" t="s">
        <v>79</v>
      </c>
      <c r="Q43" s="1" t="s">
        <v>54</v>
      </c>
      <c r="R43" s="1"/>
      <c r="S43" s="1" t="s">
        <v>80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9.5262142832978395E-21</v>
      </c>
      <c r="M46" s="7"/>
      <c r="O46" s="7">
        <f>K46*L46*303117.6102</f>
        <v>2.887563307806347E-17</v>
      </c>
      <c r="P46">
        <f t="shared" ref="P46:P55" si="8">O46/2436.002</f>
        <v>1.1853698428024062E-20</v>
      </c>
      <c r="Q46">
        <f>P46^-0.5</f>
        <v>9184871039.5112495</v>
      </c>
      <c r="S46" s="7">
        <f>PSI!N20/Q46</f>
        <v>9.0220989704280361E-11</v>
      </c>
      <c r="T46" s="7">
        <f>AVERAGE(S44:S48)</f>
        <v>1.4632440277481055E-10</v>
      </c>
    </row>
    <row r="47" spans="10:20">
      <c r="K47" s="1">
        <v>2.5000000000000001E-2</v>
      </c>
      <c r="L47" s="7">
        <v>4.9883981729967296E-21</v>
      </c>
      <c r="M47" s="7"/>
      <c r="O47">
        <f t="shared" ref="O47:O50" si="9">K47*L47*303117.6102</f>
        <v>3.7801783323120369E-17</v>
      </c>
      <c r="P47">
        <f t="shared" si="8"/>
        <v>1.5517960709030768E-20</v>
      </c>
      <c r="Q47">
        <f t="shared" ref="Q47:Q55" si="10">P47^-0.5</f>
        <v>8027543655.7164173</v>
      </c>
      <c r="S47" s="7">
        <f>PSI!N21/Q47</f>
        <v>1.3244599275325406E-10</v>
      </c>
    </row>
    <row r="48" spans="10:20">
      <c r="K48" s="1">
        <v>0.05</v>
      </c>
      <c r="L48" s="7">
        <v>5.4498133521004596E-21</v>
      </c>
      <c r="M48" s="7"/>
      <c r="O48">
        <f t="shared" si="9"/>
        <v>8.2596719966237135E-17</v>
      </c>
      <c r="P48">
        <f t="shared" si="8"/>
        <v>3.3906671655539337E-20</v>
      </c>
      <c r="Q48">
        <f t="shared" si="10"/>
        <v>5430720098.5115271</v>
      </c>
      <c r="S48" s="7">
        <f>PSI!N22/Q48</f>
        <v>2.1630622586689718E-10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82</v>
      </c>
    </row>
    <row r="51" spans="10:20">
      <c r="J51" t="s">
        <v>84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5.1399358362404598E-21</v>
      </c>
      <c r="M53" s="1"/>
      <c r="O53" s="7">
        <f>K53*L53*303117.6102</f>
        <v>1.5580050672625467E-17</v>
      </c>
      <c r="P53">
        <f t="shared" ref="P53:P56" si="11">O53/2436.002</f>
        <v>6.3957462566227235E-21</v>
      </c>
      <c r="Q53">
        <f t="shared" ref="Q53:Q56" si="12">P53^-0.5</f>
        <v>12504156118.146509</v>
      </c>
      <c r="S53" s="7">
        <f>PSI!N20/Q53</f>
        <v>6.6271417891871363E-11</v>
      </c>
      <c r="T53" s="7">
        <f>AVERAGE(S51:S55)</f>
        <v>1.3077049287573793E-10</v>
      </c>
    </row>
    <row r="54" spans="10:20">
      <c r="J54" s="1"/>
      <c r="K54" s="1">
        <v>2.5000000000000001E-2</v>
      </c>
      <c r="L54" s="7">
        <v>3.5552776453791497E-21</v>
      </c>
      <c r="O54" s="7">
        <f>K54*L54*303117.6102</f>
        <v>2.6941681586620275E-17</v>
      </c>
      <c r="P54">
        <f t="shared" si="11"/>
        <v>1.1059794526695903E-20</v>
      </c>
      <c r="Q54">
        <f t="shared" si="12"/>
        <v>9508816592.1878986</v>
      </c>
      <c r="S54" s="7">
        <f>PSI!N21/Q54</f>
        <v>1.118137024248577E-10</v>
      </c>
    </row>
    <row r="55" spans="10:20">
      <c r="J55" s="1"/>
      <c r="K55" s="1">
        <v>0.05</v>
      </c>
      <c r="L55" s="7">
        <v>5.3455131150548999E-21</v>
      </c>
      <c r="O55" s="7">
        <f>K55*L55*303117.6102</f>
        <v>8.1015958036409955E-17</v>
      </c>
      <c r="P55">
        <f t="shared" si="11"/>
        <v>3.3257755139942393E-20</v>
      </c>
      <c r="Q55">
        <f t="shared" si="12"/>
        <v>5483445536.3611526</v>
      </c>
      <c r="S55" s="7">
        <f>PSI!N22/Q55</f>
        <v>2.1422635831048475E-10</v>
      </c>
    </row>
    <row r="56" spans="10:20">
      <c r="J56" s="1"/>
      <c r="K56" s="1"/>
      <c r="L56" s="7"/>
    </row>
    <row r="57" spans="10:20">
      <c r="N57" s="19" t="e">
        <f>N55/M29</f>
        <v>#DIV/0!</v>
      </c>
      <c r="O57" s="19"/>
      <c r="P57" s="19"/>
      <c r="Q57" s="19"/>
    </row>
    <row r="59" spans="10:20">
      <c r="N59" s="18" t="e">
        <f>L54/N57</f>
        <v>#DIV/0!</v>
      </c>
      <c r="O59" s="19"/>
      <c r="P59" s="19"/>
      <c r="Q59" s="19"/>
    </row>
    <row r="61" spans="10:20">
      <c r="N61" s="18" t="e">
        <f>N59/Q8</f>
        <v>#DIV/0!</v>
      </c>
      <c r="O61" s="19"/>
      <c r="P61" s="19"/>
      <c r="Q61" s="19"/>
    </row>
    <row r="64" spans="10:20">
      <c r="L64" t="s">
        <v>92</v>
      </c>
    </row>
    <row r="65" spans="12:17">
      <c r="L65">
        <f>0.00000001677</f>
        <v>1.6770000000000001E-8</v>
      </c>
      <c r="M65" t="s">
        <v>93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8">
        <f>N65*O65*P65*Q65</f>
        <v>0</v>
      </c>
      <c r="O66" s="19"/>
      <c r="P66" s="19"/>
      <c r="Q66" s="19"/>
    </row>
    <row r="68" spans="12:17">
      <c r="N68" s="18" t="e">
        <f>N66/M29</f>
        <v>#DIV/0!</v>
      </c>
      <c r="O68" s="19"/>
      <c r="P68" s="19"/>
      <c r="Q68" s="19"/>
    </row>
    <row r="70" spans="12:17">
      <c r="N70" s="18" t="e">
        <f>L65/N68</f>
        <v>#DIV/0!</v>
      </c>
      <c r="O70" s="19"/>
      <c r="P70" s="19"/>
      <c r="Q70" s="19"/>
    </row>
    <row r="72" spans="12:17">
      <c r="N72" s="18" t="e">
        <f>N70/Q7</f>
        <v>#DIV/0!</v>
      </c>
      <c r="O72" s="19"/>
      <c r="P72" s="19"/>
      <c r="Q72" s="19"/>
    </row>
    <row r="74" spans="12:17">
      <c r="L74" t="s">
        <v>94</v>
      </c>
    </row>
    <row r="75" spans="12:17">
      <c r="L75">
        <f>0.00000001993</f>
        <v>1.993E-8</v>
      </c>
      <c r="M75" t="s">
        <v>93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8">
        <f>N75*O75*P75*Q75</f>
        <v>0</v>
      </c>
      <c r="O77" s="19"/>
      <c r="P77" s="19"/>
      <c r="Q77" s="19"/>
    </row>
    <row r="79" spans="12:17">
      <c r="N79" s="18" t="e">
        <f>N77/M29</f>
        <v>#DIV/0!</v>
      </c>
      <c r="O79" s="19"/>
      <c r="P79" s="19"/>
      <c r="Q79" s="19"/>
    </row>
    <row r="81" spans="14:17">
      <c r="N81" s="18" t="e">
        <f>L75/N79</f>
        <v>#DIV/0!</v>
      </c>
      <c r="O81" s="19"/>
      <c r="P81" s="19"/>
      <c r="Q81" s="19"/>
    </row>
    <row r="83" spans="14:17">
      <c r="N83" s="18" t="e">
        <f>N81/Q6</f>
        <v>#DIV/0!</v>
      </c>
      <c r="O83" s="19"/>
      <c r="P83" s="19"/>
      <c r="Q83" s="19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95</v>
      </c>
      <c r="D4" t="s">
        <v>96</v>
      </c>
      <c r="E4" t="s">
        <v>97</v>
      </c>
      <c r="F4" t="s">
        <v>98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95</v>
      </c>
      <c r="E5" t="s">
        <v>96</v>
      </c>
      <c r="F5" t="s">
        <v>97</v>
      </c>
      <c r="G5" t="s">
        <v>98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99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57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58</v>
      </c>
      <c r="C11" s="1"/>
      <c r="D11" s="1"/>
      <c r="E11" s="1"/>
      <c r="F11" s="4" t="s">
        <v>49</v>
      </c>
      <c r="G11" s="1"/>
      <c r="H11" s="1"/>
      <c r="I11" s="1"/>
      <c r="J11" s="1">
        <v>0.9</v>
      </c>
    </row>
    <row r="12" spans="1:10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63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64</v>
      </c>
      <c r="C14" s="1"/>
      <c r="D14" s="1"/>
      <c r="E14" s="1"/>
      <c r="F14" s="1" t="s">
        <v>100</v>
      </c>
      <c r="G14" s="1"/>
      <c r="H14" s="1" t="s">
        <v>101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102</v>
      </c>
      <c r="G17" s="1"/>
      <c r="H17" s="1" t="s">
        <v>103</v>
      </c>
      <c r="I17" s="1"/>
      <c r="J17" s="1">
        <v>2</v>
      </c>
    </row>
    <row r="18" spans="1:10">
      <c r="A18" s="1"/>
      <c r="B18" s="1" t="s">
        <v>67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104</v>
      </c>
      <c r="G20" s="1"/>
      <c r="H20" s="1" t="s">
        <v>105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2023-09-13T19:57:36Z</dcterms:modified>
  <cp:category/>
  <cp:contentStatus/>
</cp:coreProperties>
</file>