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david_gardner_nottingham_ac_uk/Documents/Nottingham/5. Papers &amp; Abstracts/Papers submitted/2024 Plant-based Pet Food/Environmental paper/"/>
    </mc:Choice>
  </mc:AlternateContent>
  <xr:revisionPtr revIDLastSave="0" documentId="8_{D748ED3C-A393-4A9E-9CBA-BF2FC28C8B16}" xr6:coauthVersionLast="47" xr6:coauthVersionMax="47" xr10:uidLastSave="{00000000-0000-0000-0000-000000000000}"/>
  <bookViews>
    <workbookView xWindow="900" yWindow="372" windowWidth="29628" windowHeight="16308" tabRatio="871" firstSheet="2" activeTab="5" xr2:uid="{00000000-000D-0000-FFFF-FFFF00000000}"/>
  </bookViews>
  <sheets>
    <sheet name="Food full composition_all" sheetId="1" r:id="rId1"/>
    <sheet name="Estimating unknown %" sheetId="7" state="hidden" r:id="rId2"/>
    <sheet name="Impact (100g DM)" sheetId="4" state="hidden" r:id="rId3"/>
    <sheet name="Impact value reference table" sheetId="3" r:id="rId4"/>
    <sheet name="Impact calculations" sheetId="12" r:id="rId5"/>
    <sheet name="Impact (per1000kcal)" sheetId="11" r:id="rId6"/>
    <sheet name="Summarised(per1000kcal)" sheetId="9" r:id="rId7"/>
    <sheet name="Complete impact 100gDM" sheetId="8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2" i="12" l="1"/>
  <c r="D422" i="12"/>
  <c r="D410" i="12"/>
  <c r="D404" i="12"/>
  <c r="D392" i="12"/>
  <c r="D374" i="12"/>
  <c r="G378" i="12" s="1"/>
  <c r="D352" i="12"/>
  <c r="G370" i="12" s="1"/>
  <c r="D340" i="12"/>
  <c r="D327" i="12"/>
  <c r="D317" i="12"/>
  <c r="G318" i="12" s="1"/>
  <c r="D302" i="12"/>
  <c r="G306" i="12" s="1"/>
  <c r="D292" i="12"/>
  <c r="G294" i="12" s="1"/>
  <c r="O294" i="12" s="1"/>
  <c r="D284" i="12"/>
  <c r="D269" i="12"/>
  <c r="G270" i="12" s="1"/>
  <c r="D253" i="12"/>
  <c r="G258" i="12" s="1"/>
  <c r="D237" i="12"/>
  <c r="D216" i="12"/>
  <c r="D206" i="12"/>
  <c r="D186" i="12"/>
  <c r="D167" i="12"/>
  <c r="D156" i="12"/>
  <c r="D148" i="12"/>
  <c r="D142" i="12"/>
  <c r="G143" i="12" s="1"/>
  <c r="D121" i="12"/>
  <c r="G127" i="12" s="1"/>
  <c r="D99" i="12"/>
  <c r="D85" i="12"/>
  <c r="D73" i="12"/>
  <c r="G77" i="12" s="1"/>
  <c r="D53" i="12"/>
  <c r="D38" i="12"/>
  <c r="D21" i="12"/>
  <c r="D2" i="12"/>
  <c r="G2" i="12" s="1"/>
  <c r="F2" i="12"/>
  <c r="E302" i="12"/>
  <c r="P302" i="12"/>
  <c r="F302" i="12"/>
  <c r="E303" i="12"/>
  <c r="P303" i="12"/>
  <c r="F303" i="12"/>
  <c r="E304" i="12"/>
  <c r="P304" i="12"/>
  <c r="F304" i="12"/>
  <c r="E305" i="12"/>
  <c r="P305" i="12"/>
  <c r="F305" i="12"/>
  <c r="G305" i="12"/>
  <c r="Q305" i="12" s="1"/>
  <c r="E306" i="12"/>
  <c r="P306" i="12"/>
  <c r="F306" i="12"/>
  <c r="F307" i="12"/>
  <c r="G307" i="12"/>
  <c r="M307" i="12" s="1"/>
  <c r="E308" i="12"/>
  <c r="P308" i="12"/>
  <c r="F308" i="12"/>
  <c r="F309" i="12"/>
  <c r="G309" i="12"/>
  <c r="Q309" i="12" s="1"/>
  <c r="F310" i="12"/>
  <c r="F311" i="12"/>
  <c r="E312" i="12"/>
  <c r="P312" i="12"/>
  <c r="F312" i="12"/>
  <c r="F313" i="12"/>
  <c r="E314" i="12"/>
  <c r="P314" i="12"/>
  <c r="F314" i="12"/>
  <c r="E315" i="12"/>
  <c r="P315" i="12"/>
  <c r="F315" i="12"/>
  <c r="G315" i="12"/>
  <c r="Q315" i="12" s="1"/>
  <c r="E316" i="12"/>
  <c r="P316" i="12"/>
  <c r="F316" i="12"/>
  <c r="BS23" i="1"/>
  <c r="C22" i="11"/>
  <c r="D22" i="11"/>
  <c r="E317" i="12"/>
  <c r="P317" i="12"/>
  <c r="F317" i="12"/>
  <c r="E318" i="12"/>
  <c r="P318" i="12"/>
  <c r="F318" i="12"/>
  <c r="E319" i="12"/>
  <c r="P319" i="12"/>
  <c r="F319" i="12"/>
  <c r="E320" i="12"/>
  <c r="P320" i="12"/>
  <c r="F320" i="12"/>
  <c r="G320" i="12"/>
  <c r="O320" i="12" s="1"/>
  <c r="F321" i="12"/>
  <c r="E322" i="12"/>
  <c r="P322" i="12"/>
  <c r="F322" i="12"/>
  <c r="G322" i="12"/>
  <c r="Q322" i="12" s="1"/>
  <c r="F323" i="12"/>
  <c r="E324" i="12"/>
  <c r="P324" i="12"/>
  <c r="F324" i="12"/>
  <c r="G324" i="12"/>
  <c r="K324" i="12" s="1"/>
  <c r="F325" i="12"/>
  <c r="E326" i="12"/>
  <c r="P326" i="12"/>
  <c r="F326" i="12"/>
  <c r="G326" i="12"/>
  <c r="O326" i="12" s="1"/>
  <c r="BS24" i="1"/>
  <c r="C23" i="11"/>
  <c r="D23" i="11"/>
  <c r="E340" i="12"/>
  <c r="P340" i="12"/>
  <c r="F340" i="12"/>
  <c r="G340" i="12"/>
  <c r="Q340" i="12"/>
  <c r="E341" i="12"/>
  <c r="P341" i="12"/>
  <c r="F341" i="12"/>
  <c r="G341" i="12"/>
  <c r="O341" i="12" s="1"/>
  <c r="E342" i="12"/>
  <c r="P342" i="12"/>
  <c r="F342" i="12"/>
  <c r="G342" i="12"/>
  <c r="Q342" i="12" s="1"/>
  <c r="E343" i="12"/>
  <c r="P343" i="12"/>
  <c r="F343" i="12"/>
  <c r="G343" i="12"/>
  <c r="Q343" i="12" s="1"/>
  <c r="E344" i="12"/>
  <c r="P344" i="12"/>
  <c r="F344" i="12"/>
  <c r="G344" i="12"/>
  <c r="K344" i="12" s="1"/>
  <c r="Q344" i="12"/>
  <c r="E345" i="12"/>
  <c r="P345" i="12"/>
  <c r="F345" i="12"/>
  <c r="G345" i="12"/>
  <c r="O345" i="12" s="1"/>
  <c r="Q345" i="12"/>
  <c r="E346" i="12"/>
  <c r="P346" i="12"/>
  <c r="F346" i="12"/>
  <c r="G346" i="12"/>
  <c r="Q346" i="12"/>
  <c r="E347" i="12"/>
  <c r="P347" i="12"/>
  <c r="F347" i="12"/>
  <c r="G347" i="12"/>
  <c r="Q347" i="12"/>
  <c r="F348" i="12"/>
  <c r="G348" i="12"/>
  <c r="O348" i="12" s="1"/>
  <c r="Q348" i="12"/>
  <c r="F349" i="12"/>
  <c r="G349" i="12"/>
  <c r="K349" i="12" s="1"/>
  <c r="Q349" i="12"/>
  <c r="E350" i="12"/>
  <c r="P350" i="12"/>
  <c r="F350" i="12"/>
  <c r="G350" i="12"/>
  <c r="O350" i="12" s="1"/>
  <c r="Q350" i="12"/>
  <c r="F351" i="12"/>
  <c r="G351" i="12"/>
  <c r="O351" i="12" s="1"/>
  <c r="Q351" i="12"/>
  <c r="BS26" i="1"/>
  <c r="C25" i="11"/>
  <c r="D25" i="11"/>
  <c r="E352" i="12"/>
  <c r="P352" i="12"/>
  <c r="F352" i="12"/>
  <c r="E353" i="12"/>
  <c r="P353" i="12"/>
  <c r="F353" i="12"/>
  <c r="G353" i="12"/>
  <c r="Q353" i="12" s="1"/>
  <c r="E354" i="12"/>
  <c r="P354" i="12"/>
  <c r="F354" i="12"/>
  <c r="E355" i="12"/>
  <c r="P355" i="12"/>
  <c r="F355" i="12"/>
  <c r="F356" i="12"/>
  <c r="E357" i="12"/>
  <c r="P357" i="12"/>
  <c r="F357" i="12"/>
  <c r="E358" i="12"/>
  <c r="P358" i="12"/>
  <c r="F358" i="12"/>
  <c r="G358" i="12"/>
  <c r="Q358" i="12"/>
  <c r="F359" i="12"/>
  <c r="E360" i="12"/>
  <c r="P360" i="12"/>
  <c r="F360" i="12"/>
  <c r="G360" i="12"/>
  <c r="O360" i="12" s="1"/>
  <c r="Q360" i="12"/>
  <c r="F361" i="12"/>
  <c r="E362" i="12"/>
  <c r="P362" i="12"/>
  <c r="F362" i="12"/>
  <c r="G362" i="12"/>
  <c r="O362" i="12" s="1"/>
  <c r="Q362" i="12"/>
  <c r="F363" i="12"/>
  <c r="F364" i="12"/>
  <c r="E365" i="12"/>
  <c r="P365" i="12"/>
  <c r="F365" i="12"/>
  <c r="F366" i="12"/>
  <c r="F367" i="12"/>
  <c r="G367" i="12"/>
  <c r="Q367" i="12" s="1"/>
  <c r="F368" i="12"/>
  <c r="F369" i="12"/>
  <c r="F370" i="12"/>
  <c r="F371" i="12"/>
  <c r="F372" i="12"/>
  <c r="G372" i="12"/>
  <c r="O372" i="12" s="1"/>
  <c r="Q372" i="12"/>
  <c r="F373" i="12"/>
  <c r="BS27" i="1"/>
  <c r="C26" i="11"/>
  <c r="D26" i="11"/>
  <c r="E374" i="12"/>
  <c r="P374" i="12"/>
  <c r="F374" i="12"/>
  <c r="E375" i="12"/>
  <c r="P375" i="12"/>
  <c r="F375" i="12"/>
  <c r="E376" i="12"/>
  <c r="P376" i="12"/>
  <c r="F376" i="12"/>
  <c r="G376" i="12"/>
  <c r="O376" i="12" s="1"/>
  <c r="Q376" i="12"/>
  <c r="E377" i="12"/>
  <c r="P377" i="12"/>
  <c r="F377" i="12"/>
  <c r="G377" i="12"/>
  <c r="Q377" i="12" s="1"/>
  <c r="E378" i="12"/>
  <c r="P378" i="12"/>
  <c r="F378" i="12"/>
  <c r="E379" i="12"/>
  <c r="P379" i="12"/>
  <c r="F379" i="12"/>
  <c r="G379" i="12"/>
  <c r="O379" i="12" s="1"/>
  <c r="Q379" i="12"/>
  <c r="E380" i="12"/>
  <c r="P380" i="12"/>
  <c r="F380" i="12"/>
  <c r="E381" i="12"/>
  <c r="P381" i="12"/>
  <c r="F381" i="12"/>
  <c r="G381" i="12"/>
  <c r="Q381" i="12" s="1"/>
  <c r="E382" i="12"/>
  <c r="P382" i="12"/>
  <c r="F382" i="12"/>
  <c r="E383" i="12"/>
  <c r="P383" i="12"/>
  <c r="F383" i="12"/>
  <c r="F384" i="12"/>
  <c r="E385" i="12"/>
  <c r="P385" i="12"/>
  <c r="F385" i="12"/>
  <c r="F386" i="12"/>
  <c r="F387" i="12"/>
  <c r="G387" i="12"/>
  <c r="Q387" i="12" s="1"/>
  <c r="F388" i="12"/>
  <c r="F389" i="12"/>
  <c r="G389" i="12"/>
  <c r="Q389" i="12"/>
  <c r="F390" i="12"/>
  <c r="E391" i="12"/>
  <c r="P391" i="12"/>
  <c r="F391" i="12"/>
  <c r="G391" i="12"/>
  <c r="O391" i="12" s="1"/>
  <c r="Q391" i="12"/>
  <c r="BS28" i="1"/>
  <c r="C27" i="11"/>
  <c r="D27" i="11"/>
  <c r="E2" i="12"/>
  <c r="P2" i="12"/>
  <c r="E3" i="12"/>
  <c r="P3" i="12"/>
  <c r="F3" i="12"/>
  <c r="E4" i="12"/>
  <c r="P4" i="12"/>
  <c r="F4" i="12"/>
  <c r="E5" i="12"/>
  <c r="P5" i="12"/>
  <c r="F5" i="12"/>
  <c r="E6" i="12"/>
  <c r="P6" i="12"/>
  <c r="F6" i="12"/>
  <c r="E7" i="12"/>
  <c r="P7" i="12"/>
  <c r="F7" i="12"/>
  <c r="E8" i="12"/>
  <c r="P8" i="12"/>
  <c r="F8" i="12"/>
  <c r="E9" i="12"/>
  <c r="P9" i="12"/>
  <c r="F9" i="12"/>
  <c r="E10" i="12"/>
  <c r="P10" i="12"/>
  <c r="F10" i="12"/>
  <c r="E11" i="12"/>
  <c r="P11" i="12"/>
  <c r="F11" i="12"/>
  <c r="E12" i="12"/>
  <c r="P12" i="12"/>
  <c r="F12" i="12"/>
  <c r="F13" i="12"/>
  <c r="E14" i="12"/>
  <c r="P14" i="12"/>
  <c r="F14" i="12"/>
  <c r="E15" i="12"/>
  <c r="P15" i="12"/>
  <c r="F15" i="12"/>
  <c r="F16" i="12"/>
  <c r="F17" i="12"/>
  <c r="E18" i="12"/>
  <c r="P18" i="12"/>
  <c r="F18" i="12"/>
  <c r="F19" i="12"/>
  <c r="F20" i="12"/>
  <c r="BS3" i="1"/>
  <c r="C2" i="11"/>
  <c r="D2" i="11"/>
  <c r="N302" i="12"/>
  <c r="N303" i="12"/>
  <c r="N304" i="12"/>
  <c r="N305" i="12"/>
  <c r="O305" i="12"/>
  <c r="N306" i="12"/>
  <c r="O307" i="12"/>
  <c r="N308" i="12"/>
  <c r="O309" i="12"/>
  <c r="N312" i="12"/>
  <c r="N314" i="12"/>
  <c r="N315" i="12"/>
  <c r="O315" i="12"/>
  <c r="N316" i="12"/>
  <c r="N317" i="12"/>
  <c r="N318" i="12"/>
  <c r="N319" i="12"/>
  <c r="N320" i="12"/>
  <c r="N322" i="12"/>
  <c r="N324" i="12"/>
  <c r="N326" i="12"/>
  <c r="N340" i="12"/>
  <c r="O340" i="12"/>
  <c r="N341" i="12"/>
  <c r="N342" i="12"/>
  <c r="O342" i="12"/>
  <c r="N343" i="12"/>
  <c r="O343" i="12"/>
  <c r="N344" i="12"/>
  <c r="O344" i="12"/>
  <c r="N345" i="12"/>
  <c r="N346" i="12"/>
  <c r="O346" i="12"/>
  <c r="N347" i="12"/>
  <c r="O347" i="12"/>
  <c r="O349" i="12"/>
  <c r="N350" i="12"/>
  <c r="N352" i="12"/>
  <c r="N353" i="12"/>
  <c r="N354" i="12"/>
  <c r="N355" i="12"/>
  <c r="N357" i="12"/>
  <c r="N358" i="12"/>
  <c r="O358" i="12"/>
  <c r="N360" i="12"/>
  <c r="N362" i="12"/>
  <c r="N365" i="12"/>
  <c r="O367" i="12"/>
  <c r="N374" i="12"/>
  <c r="N375" i="12"/>
  <c r="N376" i="12"/>
  <c r="N377" i="12"/>
  <c r="N378" i="12"/>
  <c r="N379" i="12"/>
  <c r="N380" i="12"/>
  <c r="N381" i="12"/>
  <c r="N382" i="12"/>
  <c r="N383" i="12"/>
  <c r="N385" i="12"/>
  <c r="O389" i="12"/>
  <c r="N391" i="12"/>
  <c r="N2" i="12"/>
  <c r="N3" i="12"/>
  <c r="N4" i="12"/>
  <c r="N5" i="12"/>
  <c r="N6" i="12"/>
  <c r="N7" i="12"/>
  <c r="N8" i="12"/>
  <c r="N9" i="12"/>
  <c r="N10" i="12"/>
  <c r="N11" i="12"/>
  <c r="N12" i="12"/>
  <c r="N14" i="12"/>
  <c r="N15" i="12"/>
  <c r="N18" i="12"/>
  <c r="L302" i="12"/>
  <c r="L303" i="12"/>
  <c r="L304" i="12"/>
  <c r="L305" i="12"/>
  <c r="L306" i="12"/>
  <c r="L308" i="12"/>
  <c r="M309" i="12"/>
  <c r="L312" i="12"/>
  <c r="L314" i="12"/>
  <c r="L315" i="12"/>
  <c r="M315" i="12"/>
  <c r="L316" i="12"/>
  <c r="L317" i="12"/>
  <c r="L318" i="12"/>
  <c r="L319" i="12"/>
  <c r="L320" i="12"/>
  <c r="L322" i="12"/>
  <c r="M322" i="12"/>
  <c r="L324" i="12"/>
  <c r="M324" i="12"/>
  <c r="L326" i="12"/>
  <c r="M326" i="12"/>
  <c r="L340" i="12"/>
  <c r="M340" i="12"/>
  <c r="L341" i="12"/>
  <c r="L342" i="12"/>
  <c r="L343" i="12"/>
  <c r="L344" i="12"/>
  <c r="M344" i="12"/>
  <c r="L345" i="12"/>
  <c r="L346" i="12"/>
  <c r="M346" i="12"/>
  <c r="L347" i="12"/>
  <c r="M347" i="12"/>
  <c r="M348" i="12"/>
  <c r="M349" i="12"/>
  <c r="L350" i="12"/>
  <c r="M350" i="12"/>
  <c r="M351" i="12"/>
  <c r="L352" i="12"/>
  <c r="L353" i="12"/>
  <c r="L354" i="12"/>
  <c r="L355" i="12"/>
  <c r="L357" i="12"/>
  <c r="L358" i="12"/>
  <c r="M358" i="12"/>
  <c r="L360" i="12"/>
  <c r="L362" i="12"/>
  <c r="L365" i="12"/>
  <c r="M367" i="12"/>
  <c r="L374" i="12"/>
  <c r="L375" i="12"/>
  <c r="L376" i="12"/>
  <c r="L377" i="12"/>
  <c r="L378" i="12"/>
  <c r="L379" i="12"/>
  <c r="L380" i="12"/>
  <c r="L381" i="12"/>
  <c r="L382" i="12"/>
  <c r="L383" i="12"/>
  <c r="L385" i="12"/>
  <c r="M389" i="12"/>
  <c r="L391" i="12"/>
  <c r="L2" i="12"/>
  <c r="L3" i="12"/>
  <c r="L4" i="12"/>
  <c r="L5" i="12"/>
  <c r="L6" i="12"/>
  <c r="L7" i="12"/>
  <c r="L8" i="12"/>
  <c r="L9" i="12"/>
  <c r="L10" i="12"/>
  <c r="L11" i="12"/>
  <c r="L12" i="12"/>
  <c r="L14" i="12"/>
  <c r="L15" i="12"/>
  <c r="L18" i="12"/>
  <c r="J302" i="12"/>
  <c r="J303" i="12"/>
  <c r="J304" i="12"/>
  <c r="J305" i="12"/>
  <c r="K305" i="12"/>
  <c r="J306" i="12"/>
  <c r="K307" i="12"/>
  <c r="J308" i="12"/>
  <c r="K309" i="12"/>
  <c r="J312" i="12"/>
  <c r="J314" i="12"/>
  <c r="J315" i="12"/>
  <c r="J316" i="12"/>
  <c r="J317" i="12"/>
  <c r="J318" i="12"/>
  <c r="J319" i="12"/>
  <c r="J320" i="12"/>
  <c r="K320" i="12"/>
  <c r="J322" i="12"/>
  <c r="J324" i="12"/>
  <c r="J326" i="12"/>
  <c r="J340" i="12"/>
  <c r="K340" i="12"/>
  <c r="J341" i="12"/>
  <c r="K341" i="12"/>
  <c r="J342" i="12"/>
  <c r="K342" i="12"/>
  <c r="J343" i="12"/>
  <c r="K343" i="12"/>
  <c r="J344" i="12"/>
  <c r="J345" i="12"/>
  <c r="K345" i="12"/>
  <c r="J346" i="12"/>
  <c r="K346" i="12"/>
  <c r="J347" i="12"/>
  <c r="K347" i="12"/>
  <c r="K348" i="12"/>
  <c r="J350" i="12"/>
  <c r="K350" i="12"/>
  <c r="J352" i="12"/>
  <c r="J353" i="12"/>
  <c r="J354" i="12"/>
  <c r="J355" i="12"/>
  <c r="J357" i="12"/>
  <c r="J358" i="12"/>
  <c r="K358" i="12"/>
  <c r="J360" i="12"/>
  <c r="J362" i="12"/>
  <c r="J365" i="12"/>
  <c r="K367" i="12"/>
  <c r="J374" i="12"/>
  <c r="J375" i="12"/>
  <c r="J376" i="12"/>
  <c r="J377" i="12"/>
  <c r="J378" i="12"/>
  <c r="J379" i="12"/>
  <c r="J380" i="12"/>
  <c r="J381" i="12"/>
  <c r="J382" i="12"/>
  <c r="J383" i="12"/>
  <c r="J385" i="12"/>
  <c r="K389" i="12"/>
  <c r="J391" i="12"/>
  <c r="K391" i="12"/>
  <c r="J2" i="12"/>
  <c r="J3" i="12"/>
  <c r="J4" i="12"/>
  <c r="J5" i="12"/>
  <c r="J6" i="12"/>
  <c r="J7" i="12"/>
  <c r="J8" i="12"/>
  <c r="J9" i="12"/>
  <c r="J10" i="12"/>
  <c r="J11" i="12"/>
  <c r="J12" i="12"/>
  <c r="J14" i="12"/>
  <c r="J15" i="12"/>
  <c r="J18" i="12"/>
  <c r="E237" i="12"/>
  <c r="P237" i="12"/>
  <c r="F237" i="12"/>
  <c r="G237" i="12"/>
  <c r="Q237" i="12"/>
  <c r="E238" i="12"/>
  <c r="P238" i="12"/>
  <c r="F238" i="12"/>
  <c r="G238" i="12"/>
  <c r="Q238" i="12"/>
  <c r="E239" i="12"/>
  <c r="P239" i="12"/>
  <c r="F239" i="12"/>
  <c r="G239" i="12"/>
  <c r="Q239" i="12"/>
  <c r="E240" i="12"/>
  <c r="P240" i="12"/>
  <c r="F240" i="12"/>
  <c r="G240" i="12"/>
  <c r="K240" i="12" s="1"/>
  <c r="E241" i="12"/>
  <c r="P241" i="12"/>
  <c r="F241" i="12"/>
  <c r="G241" i="12"/>
  <c r="Q241" i="12" s="1"/>
  <c r="E242" i="12"/>
  <c r="P242" i="12"/>
  <c r="F242" i="12"/>
  <c r="G242" i="12"/>
  <c r="O242" i="12" s="1"/>
  <c r="E243" i="12"/>
  <c r="P243" i="12"/>
  <c r="F243" i="12"/>
  <c r="G243" i="12"/>
  <c r="O243" i="12" s="1"/>
  <c r="Q243" i="12"/>
  <c r="E244" i="12"/>
  <c r="P244" i="12"/>
  <c r="F244" i="12"/>
  <c r="G244" i="12"/>
  <c r="K244" i="12" s="1"/>
  <c r="Q244" i="12"/>
  <c r="F245" i="12"/>
  <c r="G245" i="12"/>
  <c r="Q245" i="12"/>
  <c r="E246" i="12"/>
  <c r="P246" i="12"/>
  <c r="F246" i="12"/>
  <c r="G246" i="12"/>
  <c r="O246" i="12" s="1"/>
  <c r="Q246" i="12"/>
  <c r="E247" i="12"/>
  <c r="P247" i="12"/>
  <c r="F247" i="12"/>
  <c r="G247" i="12"/>
  <c r="Q247" i="12"/>
  <c r="E248" i="12"/>
  <c r="P248" i="12"/>
  <c r="F248" i="12"/>
  <c r="G248" i="12"/>
  <c r="Q248" i="12"/>
  <c r="F249" i="12"/>
  <c r="G249" i="12"/>
  <c r="Q249" i="12"/>
  <c r="F250" i="12"/>
  <c r="G250" i="12"/>
  <c r="Q250" i="12"/>
  <c r="F251" i="12"/>
  <c r="G251" i="12"/>
  <c r="Q251" i="12"/>
  <c r="F252" i="12"/>
  <c r="G252" i="12"/>
  <c r="O252" i="12" s="1"/>
  <c r="BS18" i="1"/>
  <c r="C17" i="11"/>
  <c r="D17" i="11"/>
  <c r="E253" i="12"/>
  <c r="P253" i="12"/>
  <c r="F253" i="12"/>
  <c r="G253" i="12"/>
  <c r="Q253" i="12" s="1"/>
  <c r="E254" i="12"/>
  <c r="P254" i="12"/>
  <c r="F254" i="12"/>
  <c r="G254" i="12"/>
  <c r="Q254" i="12" s="1"/>
  <c r="E255" i="12"/>
  <c r="P255" i="12"/>
  <c r="F255" i="12"/>
  <c r="G255" i="12"/>
  <c r="Q255" i="12"/>
  <c r="E256" i="12"/>
  <c r="P256" i="12"/>
  <c r="F256" i="12"/>
  <c r="G256" i="12"/>
  <c r="M256" i="12" s="1"/>
  <c r="Q256" i="12"/>
  <c r="E257" i="12"/>
  <c r="P257" i="12"/>
  <c r="F257" i="12"/>
  <c r="E258" i="12"/>
  <c r="P258" i="12"/>
  <c r="F258" i="12"/>
  <c r="E259" i="12"/>
  <c r="P259" i="12"/>
  <c r="F259" i="12"/>
  <c r="E260" i="12"/>
  <c r="P260" i="12"/>
  <c r="F260" i="12"/>
  <c r="G260" i="12"/>
  <c r="M260" i="12" s="1"/>
  <c r="E261" i="12"/>
  <c r="P261" i="12"/>
  <c r="F261" i="12"/>
  <c r="G261" i="12"/>
  <c r="Q261" i="12" s="1"/>
  <c r="F262" i="12"/>
  <c r="G262" i="12"/>
  <c r="Q262" i="12" s="1"/>
  <c r="E263" i="12"/>
  <c r="P263" i="12"/>
  <c r="F263" i="12"/>
  <c r="G263" i="12"/>
  <c r="Q263" i="12" s="1"/>
  <c r="E264" i="12"/>
  <c r="P264" i="12"/>
  <c r="F264" i="12"/>
  <c r="G264" i="12"/>
  <c r="O264" i="12" s="1"/>
  <c r="F265" i="12"/>
  <c r="G265" i="12"/>
  <c r="Q265" i="12" s="1"/>
  <c r="F266" i="12"/>
  <c r="G266" i="12"/>
  <c r="M266" i="12" s="1"/>
  <c r="F267" i="12"/>
  <c r="F268" i="12"/>
  <c r="BS19" i="1"/>
  <c r="C18" i="11"/>
  <c r="D18" i="11"/>
  <c r="E269" i="12"/>
  <c r="P269" i="12"/>
  <c r="F269" i="12"/>
  <c r="G269" i="12"/>
  <c r="M269" i="12" s="1"/>
  <c r="Q269" i="12"/>
  <c r="E270" i="12"/>
  <c r="P270" i="12"/>
  <c r="F270" i="12"/>
  <c r="E271" i="12"/>
  <c r="P271" i="12"/>
  <c r="F271" i="12"/>
  <c r="E272" i="12"/>
  <c r="P272" i="12"/>
  <c r="F272" i="12"/>
  <c r="G272" i="12"/>
  <c r="O272" i="12" s="1"/>
  <c r="E273" i="12"/>
  <c r="P273" i="12"/>
  <c r="F273" i="12"/>
  <c r="G273" i="12"/>
  <c r="Q273" i="12" s="1"/>
  <c r="E274" i="12"/>
  <c r="P274" i="12"/>
  <c r="F274" i="12"/>
  <c r="G274" i="12"/>
  <c r="K274" i="12" s="1"/>
  <c r="F275" i="12"/>
  <c r="G275" i="12"/>
  <c r="Q275" i="12" s="1"/>
  <c r="E276" i="12"/>
  <c r="P276" i="12"/>
  <c r="F276" i="12"/>
  <c r="G276" i="12"/>
  <c r="O276" i="12" s="1"/>
  <c r="E277" i="12"/>
  <c r="P277" i="12"/>
  <c r="F277" i="12"/>
  <c r="G277" i="12"/>
  <c r="Q277" i="12"/>
  <c r="F278" i="12"/>
  <c r="G278" i="12"/>
  <c r="M278" i="12" s="1"/>
  <c r="F279" i="12"/>
  <c r="G279" i="12"/>
  <c r="Q279" i="12" s="1"/>
  <c r="E280" i="12"/>
  <c r="P280" i="12"/>
  <c r="F280" i="12"/>
  <c r="G280" i="12"/>
  <c r="M280" i="12" s="1"/>
  <c r="E281" i="12"/>
  <c r="P281" i="12"/>
  <c r="F281" i="12"/>
  <c r="G281" i="12"/>
  <c r="O281" i="12" s="1"/>
  <c r="Q281" i="12"/>
  <c r="F282" i="12"/>
  <c r="G282" i="12"/>
  <c r="O282" i="12" s="1"/>
  <c r="F283" i="12"/>
  <c r="G283" i="12"/>
  <c r="Q283" i="12" s="1"/>
  <c r="BS20" i="1"/>
  <c r="C19" i="11"/>
  <c r="D19" i="11"/>
  <c r="E284" i="12"/>
  <c r="P284" i="12"/>
  <c r="F284" i="12"/>
  <c r="G284" i="12"/>
  <c r="Q284" i="12" s="1"/>
  <c r="E285" i="12"/>
  <c r="P285" i="12"/>
  <c r="F285" i="12"/>
  <c r="G285" i="12"/>
  <c r="Q285" i="12" s="1"/>
  <c r="E286" i="12"/>
  <c r="P286" i="12"/>
  <c r="F286" i="12"/>
  <c r="G286" i="12"/>
  <c r="O286" i="12" s="1"/>
  <c r="E287" i="12"/>
  <c r="P287" i="12"/>
  <c r="F287" i="12"/>
  <c r="G287" i="12"/>
  <c r="Q287" i="12"/>
  <c r="E288" i="12"/>
  <c r="P288" i="12"/>
  <c r="F288" i="12"/>
  <c r="G288" i="12"/>
  <c r="Q288" i="12"/>
  <c r="E289" i="12"/>
  <c r="P289" i="12"/>
  <c r="F289" i="12"/>
  <c r="G289" i="12"/>
  <c r="Q289" i="12"/>
  <c r="F290" i="12"/>
  <c r="G290" i="12"/>
  <c r="Q290" i="12"/>
  <c r="E291" i="12"/>
  <c r="P291" i="12"/>
  <c r="F291" i="12"/>
  <c r="G291" i="12"/>
  <c r="Q291" i="12"/>
  <c r="BS21" i="1"/>
  <c r="C20" i="11"/>
  <c r="D20" i="11"/>
  <c r="E292" i="12"/>
  <c r="P292" i="12"/>
  <c r="F292" i="12"/>
  <c r="G292" i="12"/>
  <c r="O292" i="12" s="1"/>
  <c r="Q292" i="12"/>
  <c r="E293" i="12"/>
  <c r="P293" i="12"/>
  <c r="F293" i="12"/>
  <c r="G293" i="12"/>
  <c r="Q293" i="12"/>
  <c r="E294" i="12"/>
  <c r="P294" i="12"/>
  <c r="F294" i="12"/>
  <c r="E295" i="12"/>
  <c r="P295" i="12"/>
  <c r="F295" i="12"/>
  <c r="G295" i="12"/>
  <c r="Q295" i="12" s="1"/>
  <c r="E296" i="12"/>
  <c r="P296" i="12"/>
  <c r="F296" i="12"/>
  <c r="G296" i="12"/>
  <c r="O296" i="12" s="1"/>
  <c r="F297" i="12"/>
  <c r="G297" i="12"/>
  <c r="O297" i="12" s="1"/>
  <c r="E298" i="12"/>
  <c r="P298" i="12"/>
  <c r="F298" i="12"/>
  <c r="G298" i="12"/>
  <c r="Q298" i="12" s="1"/>
  <c r="F299" i="12"/>
  <c r="G299" i="12"/>
  <c r="K299" i="12" s="1"/>
  <c r="E300" i="12"/>
  <c r="P300" i="12"/>
  <c r="F300" i="12"/>
  <c r="G300" i="12"/>
  <c r="Q300" i="12" s="1"/>
  <c r="E301" i="12"/>
  <c r="P301" i="12"/>
  <c r="F301" i="12"/>
  <c r="G301" i="12"/>
  <c r="Q301" i="12" s="1"/>
  <c r="BS22" i="1"/>
  <c r="C21" i="11"/>
  <c r="D21" i="11"/>
  <c r="E432" i="12"/>
  <c r="P432" i="12"/>
  <c r="F432" i="12"/>
  <c r="G432" i="12"/>
  <c r="O432" i="12" s="1"/>
  <c r="Q432" i="12"/>
  <c r="E433" i="12"/>
  <c r="P433" i="12"/>
  <c r="F433" i="12"/>
  <c r="G433" i="12"/>
  <c r="Q433" i="12" s="1"/>
  <c r="E434" i="12"/>
  <c r="P434" i="12"/>
  <c r="F434" i="12"/>
  <c r="G434" i="12"/>
  <c r="Q434" i="12" s="1"/>
  <c r="E435" i="12"/>
  <c r="P435" i="12"/>
  <c r="F435" i="12"/>
  <c r="G435" i="12"/>
  <c r="Q435" i="12"/>
  <c r="E436" i="12"/>
  <c r="P436" i="12"/>
  <c r="F436" i="12"/>
  <c r="G436" i="12"/>
  <c r="K436" i="12" s="1"/>
  <c r="Q436" i="12"/>
  <c r="E437" i="12"/>
  <c r="P437" i="12"/>
  <c r="F437" i="12"/>
  <c r="G437" i="12"/>
  <c r="Q437" i="12" s="1"/>
  <c r="E438" i="12"/>
  <c r="P438" i="12"/>
  <c r="F438" i="12"/>
  <c r="G438" i="12"/>
  <c r="Q438" i="12"/>
  <c r="F439" i="12"/>
  <c r="G439" i="12"/>
  <c r="Q439" i="12" s="1"/>
  <c r="F440" i="12"/>
  <c r="G440" i="12"/>
  <c r="Q440" i="12"/>
  <c r="F441" i="12"/>
  <c r="G441" i="12"/>
  <c r="O441" i="12" s="1"/>
  <c r="Q441" i="12"/>
  <c r="F442" i="12"/>
  <c r="G442" i="12"/>
  <c r="Q442" i="12" s="1"/>
  <c r="F443" i="12"/>
  <c r="G443" i="12"/>
  <c r="O443" i="12" s="1"/>
  <c r="F444" i="12"/>
  <c r="G444" i="12"/>
  <c r="M444" i="12" s="1"/>
  <c r="Q444" i="12"/>
  <c r="E445" i="12"/>
  <c r="P445" i="12"/>
  <c r="F445" i="12"/>
  <c r="G445" i="12"/>
  <c r="Q445" i="12" s="1"/>
  <c r="F446" i="12"/>
  <c r="G446" i="12"/>
  <c r="K446" i="12" s="1"/>
  <c r="Q446" i="12"/>
  <c r="F447" i="12"/>
  <c r="G447" i="12"/>
  <c r="Q447" i="12"/>
  <c r="BS33" i="1"/>
  <c r="C32" i="11"/>
  <c r="D32" i="11"/>
  <c r="N237" i="12"/>
  <c r="O237" i="12"/>
  <c r="N238" i="12"/>
  <c r="O238" i="12"/>
  <c r="N239" i="12"/>
  <c r="O239" i="12"/>
  <c r="N240" i="12"/>
  <c r="O240" i="12"/>
  <c r="N241" i="12"/>
  <c r="O241" i="12"/>
  <c r="N242" i="12"/>
  <c r="N243" i="12"/>
  <c r="N244" i="12"/>
  <c r="O244" i="12"/>
  <c r="O245" i="12"/>
  <c r="N246" i="12"/>
  <c r="N247" i="12"/>
  <c r="O247" i="12"/>
  <c r="N248" i="12"/>
  <c r="O248" i="12"/>
  <c r="O249" i="12"/>
  <c r="O250" i="12"/>
  <c r="O251" i="12"/>
  <c r="N253" i="12"/>
  <c r="O253" i="12"/>
  <c r="N254" i="12"/>
  <c r="N255" i="12"/>
  <c r="O255" i="12"/>
  <c r="N256" i="12"/>
  <c r="N257" i="12"/>
  <c r="N258" i="12"/>
  <c r="N259" i="12"/>
  <c r="N260" i="12"/>
  <c r="N261" i="12"/>
  <c r="O261" i="12"/>
  <c r="O262" i="12"/>
  <c r="N263" i="12"/>
  <c r="N264" i="12"/>
  <c r="O266" i="12"/>
  <c r="N269" i="12"/>
  <c r="O269" i="12"/>
  <c r="N270" i="12"/>
  <c r="O270" i="12"/>
  <c r="N271" i="12"/>
  <c r="N272" i="12"/>
  <c r="N273" i="12"/>
  <c r="N274" i="12"/>
  <c r="O274" i="12"/>
  <c r="N276" i="12"/>
  <c r="N277" i="12"/>
  <c r="O277" i="12"/>
  <c r="O279" i="12"/>
  <c r="N280" i="12"/>
  <c r="N281" i="12"/>
  <c r="O283" i="12"/>
  <c r="N284" i="12"/>
  <c r="O284" i="12"/>
  <c r="N285" i="12"/>
  <c r="N286" i="12"/>
  <c r="N287" i="12"/>
  <c r="O287" i="12"/>
  <c r="N288" i="12"/>
  <c r="O288" i="12"/>
  <c r="N289" i="12"/>
  <c r="O289" i="12"/>
  <c r="O290" i="12"/>
  <c r="N291" i="12"/>
  <c r="O291" i="12"/>
  <c r="N292" i="12"/>
  <c r="N293" i="12"/>
  <c r="O293" i="12"/>
  <c r="N294" i="12"/>
  <c r="N295" i="12"/>
  <c r="N296" i="12"/>
  <c r="N298" i="12"/>
  <c r="O298" i="12"/>
  <c r="O299" i="12"/>
  <c r="N300" i="12"/>
  <c r="N301" i="12"/>
  <c r="N432" i="12"/>
  <c r="N433" i="12"/>
  <c r="O433" i="12"/>
  <c r="N434" i="12"/>
  <c r="O434" i="12"/>
  <c r="N435" i="12"/>
  <c r="O435" i="12"/>
  <c r="N436" i="12"/>
  <c r="O436" i="12"/>
  <c r="N437" i="12"/>
  <c r="N438" i="12"/>
  <c r="O438" i="12"/>
  <c r="O440" i="12"/>
  <c r="O442" i="12"/>
  <c r="O444" i="12"/>
  <c r="N445" i="12"/>
  <c r="O446" i="12"/>
  <c r="O447" i="12"/>
  <c r="L253" i="12"/>
  <c r="M253" i="12"/>
  <c r="L254" i="12"/>
  <c r="M254" i="12"/>
  <c r="L255" i="12"/>
  <c r="M255" i="12"/>
  <c r="L256" i="12"/>
  <c r="L257" i="12"/>
  <c r="L258" i="12"/>
  <c r="M258" i="12"/>
  <c r="L259" i="12"/>
  <c r="L260" i="12"/>
  <c r="L261" i="12"/>
  <c r="M261" i="12"/>
  <c r="M262" i="12"/>
  <c r="L263" i="12"/>
  <c r="M263" i="12"/>
  <c r="L264" i="12"/>
  <c r="L269" i="12"/>
  <c r="L270" i="12"/>
  <c r="L271" i="12"/>
  <c r="L272" i="12"/>
  <c r="L273" i="12"/>
  <c r="L274" i="12"/>
  <c r="M275" i="12"/>
  <c r="L276" i="12"/>
  <c r="M276" i="12"/>
  <c r="L277" i="12"/>
  <c r="M277" i="12"/>
  <c r="L280" i="12"/>
  <c r="L281" i="12"/>
  <c r="M281" i="12"/>
  <c r="M283" i="12"/>
  <c r="L284" i="12"/>
  <c r="M284" i="12"/>
  <c r="L285" i="12"/>
  <c r="M285" i="12"/>
  <c r="L286" i="12"/>
  <c r="L287" i="12"/>
  <c r="M287" i="12"/>
  <c r="L288" i="12"/>
  <c r="M288" i="12"/>
  <c r="L289" i="12"/>
  <c r="M289" i="12"/>
  <c r="M290" i="12"/>
  <c r="L291" i="12"/>
  <c r="M291" i="12"/>
  <c r="L292" i="12"/>
  <c r="M292" i="12"/>
  <c r="L293" i="12"/>
  <c r="M293" i="12"/>
  <c r="L294" i="12"/>
  <c r="M294" i="12"/>
  <c r="L295" i="12"/>
  <c r="L296" i="12"/>
  <c r="M296" i="12"/>
  <c r="L298" i="12"/>
  <c r="M298" i="12"/>
  <c r="M299" i="12"/>
  <c r="L300" i="12"/>
  <c r="L301" i="12"/>
  <c r="M301" i="12"/>
  <c r="L432" i="12"/>
  <c r="L433" i="12"/>
  <c r="L434" i="12"/>
  <c r="M434" i="12"/>
  <c r="L435" i="12"/>
  <c r="M435" i="12"/>
  <c r="L436" i="12"/>
  <c r="M436" i="12"/>
  <c r="L437" i="12"/>
  <c r="L438" i="12"/>
  <c r="M438" i="12"/>
  <c r="M439" i="12"/>
  <c r="M440" i="12"/>
  <c r="M442" i="12"/>
  <c r="M443" i="12"/>
  <c r="L445" i="12"/>
  <c r="M446" i="12"/>
  <c r="M447" i="12"/>
  <c r="J237" i="12"/>
  <c r="K237" i="12"/>
  <c r="J238" i="12"/>
  <c r="K238" i="12"/>
  <c r="J239" i="12"/>
  <c r="K239" i="12"/>
  <c r="J240" i="12"/>
  <c r="J241" i="12"/>
  <c r="K241" i="12"/>
  <c r="J242" i="12"/>
  <c r="K242" i="12"/>
  <c r="J243" i="12"/>
  <c r="K243" i="12"/>
  <c r="J244" i="12"/>
  <c r="K245" i="12"/>
  <c r="J246" i="12"/>
  <c r="K246" i="12"/>
  <c r="J247" i="12"/>
  <c r="K247" i="12"/>
  <c r="J248" i="12"/>
  <c r="K248" i="12"/>
  <c r="K249" i="12"/>
  <c r="K250" i="12"/>
  <c r="K251" i="12"/>
  <c r="J253" i="12"/>
  <c r="J254" i="12"/>
  <c r="K254" i="12"/>
  <c r="J255" i="12"/>
  <c r="K255" i="12"/>
  <c r="J256" i="12"/>
  <c r="K256" i="12"/>
  <c r="J257" i="12"/>
  <c r="J258" i="12"/>
  <c r="J259" i="12"/>
  <c r="J260" i="12"/>
  <c r="K260" i="12"/>
  <c r="J261" i="12"/>
  <c r="K262" i="12"/>
  <c r="J263" i="12"/>
  <c r="K263" i="12"/>
  <c r="J264" i="12"/>
  <c r="K264" i="12"/>
  <c r="K265" i="12"/>
  <c r="K266" i="12"/>
  <c r="J269" i="12"/>
  <c r="K269" i="12"/>
  <c r="J270" i="12"/>
  <c r="J271" i="12"/>
  <c r="J272" i="12"/>
  <c r="K272" i="12"/>
  <c r="J273" i="12"/>
  <c r="K273" i="12"/>
  <c r="J274" i="12"/>
  <c r="K275" i="12"/>
  <c r="J276" i="12"/>
  <c r="K276" i="12"/>
  <c r="J277" i="12"/>
  <c r="K277" i="12"/>
  <c r="K279" i="12"/>
  <c r="J280" i="12"/>
  <c r="K280" i="12"/>
  <c r="J281" i="12"/>
  <c r="K281" i="12"/>
  <c r="K282" i="12"/>
  <c r="K283" i="12"/>
  <c r="J284" i="12"/>
  <c r="K284" i="12"/>
  <c r="J285" i="12"/>
  <c r="K285" i="12"/>
  <c r="J286" i="12"/>
  <c r="J287" i="12"/>
  <c r="K287" i="12"/>
  <c r="J288" i="12"/>
  <c r="K288" i="12"/>
  <c r="J289" i="12"/>
  <c r="K289" i="12"/>
  <c r="K290" i="12"/>
  <c r="J291" i="12"/>
  <c r="K291" i="12"/>
  <c r="J292" i="12"/>
  <c r="K292" i="12"/>
  <c r="J293" i="12"/>
  <c r="K293" i="12"/>
  <c r="J294" i="12"/>
  <c r="J295" i="12"/>
  <c r="K295" i="12"/>
  <c r="J296" i="12"/>
  <c r="K296" i="12"/>
  <c r="K297" i="12"/>
  <c r="J298" i="12"/>
  <c r="K298" i="12"/>
  <c r="J300" i="12"/>
  <c r="K300" i="12"/>
  <c r="J301" i="12"/>
  <c r="K301" i="12"/>
  <c r="J432" i="12"/>
  <c r="J433" i="12"/>
  <c r="J434" i="12"/>
  <c r="K434" i="12"/>
  <c r="J435" i="12"/>
  <c r="K435" i="12"/>
  <c r="J436" i="12"/>
  <c r="J437" i="12"/>
  <c r="J438" i="12"/>
  <c r="K438" i="12"/>
  <c r="K440" i="12"/>
  <c r="K441" i="12"/>
  <c r="K442" i="12"/>
  <c r="K444" i="12"/>
  <c r="J445" i="12"/>
  <c r="K445" i="12"/>
  <c r="K447" i="12"/>
  <c r="E156" i="12"/>
  <c r="P156" i="12"/>
  <c r="F156" i="12"/>
  <c r="G156" i="12"/>
  <c r="K156" i="12" s="1"/>
  <c r="Q156" i="12"/>
  <c r="E157" i="12"/>
  <c r="P157" i="12"/>
  <c r="F157" i="12"/>
  <c r="G157" i="12"/>
  <c r="Q157" i="12" s="1"/>
  <c r="E158" i="12"/>
  <c r="P158" i="12"/>
  <c r="F158" i="12"/>
  <c r="G158" i="12"/>
  <c r="Q158" i="12"/>
  <c r="E159" i="12"/>
  <c r="P159" i="12"/>
  <c r="F159" i="12"/>
  <c r="G159" i="12"/>
  <c r="M159" i="12" s="1"/>
  <c r="E160" i="12"/>
  <c r="P160" i="12"/>
  <c r="F160" i="12"/>
  <c r="G160" i="12"/>
  <c r="Q160" i="12" s="1"/>
  <c r="E161" i="12"/>
  <c r="P161" i="12"/>
  <c r="F161" i="12"/>
  <c r="G161" i="12"/>
  <c r="Q161" i="12" s="1"/>
  <c r="E162" i="12"/>
  <c r="P162" i="12"/>
  <c r="F162" i="12"/>
  <c r="G162" i="12"/>
  <c r="Q162" i="12"/>
  <c r="F163" i="12"/>
  <c r="G163" i="12"/>
  <c r="O163" i="12" s="1"/>
  <c r="E164" i="12"/>
  <c r="P164" i="12"/>
  <c r="F164" i="12"/>
  <c r="G164" i="12"/>
  <c r="Q164" i="12"/>
  <c r="E165" i="12"/>
  <c r="P165" i="12"/>
  <c r="F165" i="12"/>
  <c r="G165" i="12"/>
  <c r="Q165" i="12"/>
  <c r="F166" i="12"/>
  <c r="G166" i="12"/>
  <c r="Q166" i="12"/>
  <c r="BS13" i="1"/>
  <c r="C12" i="11"/>
  <c r="D12" i="11"/>
  <c r="E167" i="12"/>
  <c r="P167" i="12"/>
  <c r="F167" i="12"/>
  <c r="G167" i="12"/>
  <c r="K167" i="12" s="1"/>
  <c r="E168" i="12"/>
  <c r="P168" i="12"/>
  <c r="F168" i="12"/>
  <c r="G168" i="12"/>
  <c r="Q168" i="12"/>
  <c r="E169" i="12"/>
  <c r="P169" i="12"/>
  <c r="F169" i="12"/>
  <c r="G169" i="12"/>
  <c r="M169" i="12" s="1"/>
  <c r="Q169" i="12"/>
  <c r="E170" i="12"/>
  <c r="P170" i="12"/>
  <c r="F170" i="12"/>
  <c r="G170" i="12"/>
  <c r="O170" i="12" s="1"/>
  <c r="Q170" i="12"/>
  <c r="E171" i="12"/>
  <c r="P171" i="12"/>
  <c r="F171" i="12"/>
  <c r="G171" i="12"/>
  <c r="Q171" i="12" s="1"/>
  <c r="E172" i="12"/>
  <c r="P172" i="12"/>
  <c r="F172" i="12"/>
  <c r="G172" i="12"/>
  <c r="Q172" i="12"/>
  <c r="E173" i="12"/>
  <c r="P173" i="12"/>
  <c r="F173" i="12"/>
  <c r="G173" i="12"/>
  <c r="Q173" i="12" s="1"/>
  <c r="E174" i="12"/>
  <c r="P174" i="12"/>
  <c r="F174" i="12"/>
  <c r="G174" i="12"/>
  <c r="Q174" i="12" s="1"/>
  <c r="E175" i="12"/>
  <c r="P175" i="12"/>
  <c r="F175" i="12"/>
  <c r="G175" i="12"/>
  <c r="K175" i="12" s="1"/>
  <c r="E176" i="12"/>
  <c r="P176" i="12"/>
  <c r="F176" i="12"/>
  <c r="G176" i="12"/>
  <c r="Q176" i="12"/>
  <c r="F177" i="12"/>
  <c r="G177" i="12"/>
  <c r="Q177" i="12" s="1"/>
  <c r="F178" i="12"/>
  <c r="G178" i="12"/>
  <c r="Q178" i="12" s="1"/>
  <c r="E179" i="12"/>
  <c r="P179" i="12"/>
  <c r="F179" i="12"/>
  <c r="G179" i="12"/>
  <c r="O179" i="12" s="1"/>
  <c r="E180" i="12"/>
  <c r="P180" i="12"/>
  <c r="F180" i="12"/>
  <c r="G180" i="12"/>
  <c r="Q180" i="12"/>
  <c r="F181" i="12"/>
  <c r="G181" i="12"/>
  <c r="K181" i="12" s="1"/>
  <c r="F182" i="12"/>
  <c r="G182" i="12"/>
  <c r="Q182" i="12" s="1"/>
  <c r="F183" i="12"/>
  <c r="G183" i="12"/>
  <c r="Q183" i="12" s="1"/>
  <c r="E184" i="12"/>
  <c r="P184" i="12"/>
  <c r="F184" i="12"/>
  <c r="G184" i="12"/>
  <c r="Q184" i="12" s="1"/>
  <c r="E185" i="12"/>
  <c r="P185" i="12"/>
  <c r="F185" i="12"/>
  <c r="G185" i="12"/>
  <c r="M185" i="12" s="1"/>
  <c r="BS14" i="1"/>
  <c r="C13" i="11"/>
  <c r="D13" i="11"/>
  <c r="E186" i="12"/>
  <c r="P186" i="12"/>
  <c r="F186" i="12"/>
  <c r="G186" i="12"/>
  <c r="Q186" i="12"/>
  <c r="E187" i="12"/>
  <c r="P187" i="12"/>
  <c r="F187" i="12"/>
  <c r="G187" i="12"/>
  <c r="Q187" i="12"/>
  <c r="E188" i="12"/>
  <c r="P188" i="12"/>
  <c r="F188" i="12"/>
  <c r="G188" i="12"/>
  <c r="E189" i="12"/>
  <c r="P189" i="12"/>
  <c r="F189" i="12"/>
  <c r="G189" i="12"/>
  <c r="M189" i="12" s="1"/>
  <c r="Q189" i="12"/>
  <c r="E190" i="12"/>
  <c r="P190" i="12"/>
  <c r="F190" i="12"/>
  <c r="G190" i="12"/>
  <c r="Q190" i="12" s="1"/>
  <c r="E191" i="12"/>
  <c r="P191" i="12"/>
  <c r="F191" i="12"/>
  <c r="G191" i="12"/>
  <c r="K191" i="12" s="1"/>
  <c r="E192" i="12"/>
  <c r="P192" i="12"/>
  <c r="F192" i="12"/>
  <c r="G192" i="12"/>
  <c r="M192" i="12" s="1"/>
  <c r="Q192" i="12"/>
  <c r="E193" i="12"/>
  <c r="P193" i="12"/>
  <c r="F193" i="12"/>
  <c r="G193" i="12"/>
  <c r="Q193" i="12"/>
  <c r="E194" i="12"/>
  <c r="P194" i="12"/>
  <c r="F194" i="12"/>
  <c r="G194" i="12"/>
  <c r="Q194" i="12"/>
  <c r="E195" i="12"/>
  <c r="P195" i="12"/>
  <c r="F195" i="12"/>
  <c r="G195" i="12"/>
  <c r="Q195" i="12"/>
  <c r="F196" i="12"/>
  <c r="G196" i="12"/>
  <c r="O196" i="12" s="1"/>
  <c r="Q196" i="12"/>
  <c r="F197" i="12"/>
  <c r="G197" i="12"/>
  <c r="Q197" i="12"/>
  <c r="F198" i="12"/>
  <c r="G198" i="12"/>
  <c r="O198" i="12" s="1"/>
  <c r="Q198" i="12"/>
  <c r="F199" i="12"/>
  <c r="G199" i="12"/>
  <c r="M199" i="12" s="1"/>
  <c r="E200" i="12"/>
  <c r="P200" i="12"/>
  <c r="F200" i="12"/>
  <c r="G200" i="12"/>
  <c r="M200" i="12" s="1"/>
  <c r="Q200" i="12"/>
  <c r="F201" i="12"/>
  <c r="G201" i="12"/>
  <c r="M201" i="12" s="1"/>
  <c r="F202" i="12"/>
  <c r="G202" i="12"/>
  <c r="F203" i="12"/>
  <c r="G203" i="12"/>
  <c r="Q203" i="12"/>
  <c r="F204" i="12"/>
  <c r="G204" i="12"/>
  <c r="O204" i="12" s="1"/>
  <c r="F205" i="12"/>
  <c r="G205" i="12"/>
  <c r="Q205" i="12"/>
  <c r="BS15" i="1"/>
  <c r="C14" i="11"/>
  <c r="D14" i="11"/>
  <c r="E206" i="12"/>
  <c r="P206" i="12"/>
  <c r="F206" i="12"/>
  <c r="G206" i="12"/>
  <c r="K206" i="12" s="1"/>
  <c r="Q206" i="12"/>
  <c r="E207" i="12"/>
  <c r="P207" i="12"/>
  <c r="F207" i="12"/>
  <c r="G207" i="12"/>
  <c r="Q207" i="12"/>
  <c r="E208" i="12"/>
  <c r="P208" i="12"/>
  <c r="F208" i="12"/>
  <c r="G208" i="12"/>
  <c r="K208" i="12" s="1"/>
  <c r="E209" i="12"/>
  <c r="P209" i="12"/>
  <c r="F209" i="12"/>
  <c r="G209" i="12"/>
  <c r="M209" i="12" s="1"/>
  <c r="E210" i="12"/>
  <c r="P210" i="12"/>
  <c r="F210" i="12"/>
  <c r="G210" i="12"/>
  <c r="M210" i="12" s="1"/>
  <c r="E211" i="12"/>
  <c r="P211" i="12"/>
  <c r="F211" i="12"/>
  <c r="G211" i="12"/>
  <c r="M211" i="12" s="1"/>
  <c r="E212" i="12"/>
  <c r="P212" i="12"/>
  <c r="F212" i="12"/>
  <c r="G212" i="12"/>
  <c r="M212" i="12" s="1"/>
  <c r="E213" i="12"/>
  <c r="P213" i="12"/>
  <c r="F213" i="12"/>
  <c r="G213" i="12"/>
  <c r="Q213" i="12"/>
  <c r="F214" i="12"/>
  <c r="G214" i="12"/>
  <c r="O214" i="12" s="1"/>
  <c r="F215" i="12"/>
  <c r="G215" i="12"/>
  <c r="K215" i="12" s="1"/>
  <c r="BS16" i="1"/>
  <c r="C15" i="11"/>
  <c r="D15" i="11"/>
  <c r="E216" i="12"/>
  <c r="P216" i="12"/>
  <c r="F216" i="12"/>
  <c r="G216" i="12"/>
  <c r="E217" i="12"/>
  <c r="P217" i="12"/>
  <c r="F217" i="12"/>
  <c r="G217" i="12"/>
  <c r="Q217" i="12"/>
  <c r="E218" i="12"/>
  <c r="P218" i="12"/>
  <c r="F218" i="12"/>
  <c r="G218" i="12"/>
  <c r="K218" i="12" s="1"/>
  <c r="E219" i="12"/>
  <c r="P219" i="12"/>
  <c r="F219" i="12"/>
  <c r="G219" i="12"/>
  <c r="Q219" i="12"/>
  <c r="E220" i="12"/>
  <c r="P220" i="12"/>
  <c r="F220" i="12"/>
  <c r="G220" i="12"/>
  <c r="O220" i="12" s="1"/>
  <c r="E221" i="12"/>
  <c r="P221" i="12"/>
  <c r="F221" i="12"/>
  <c r="G221" i="12"/>
  <c r="Q221" i="12"/>
  <c r="E222" i="12"/>
  <c r="P222" i="12"/>
  <c r="F222" i="12"/>
  <c r="G222" i="12"/>
  <c r="Q222" i="12" s="1"/>
  <c r="E223" i="12"/>
  <c r="P223" i="12"/>
  <c r="F223" i="12"/>
  <c r="G223" i="12"/>
  <c r="O223" i="12" s="1"/>
  <c r="E224" i="12"/>
  <c r="P224" i="12"/>
  <c r="F224" i="12"/>
  <c r="G224" i="12"/>
  <c r="F225" i="12"/>
  <c r="G225" i="12"/>
  <c r="O225" i="12" s="1"/>
  <c r="Q225" i="12"/>
  <c r="E226" i="12"/>
  <c r="P226" i="12"/>
  <c r="F226" i="12"/>
  <c r="G226" i="12"/>
  <c r="O226" i="12" s="1"/>
  <c r="F227" i="12"/>
  <c r="G227" i="12"/>
  <c r="Q227" i="12"/>
  <c r="F228" i="12"/>
  <c r="G228" i="12"/>
  <c r="I228" i="12" s="1"/>
  <c r="E229" i="12"/>
  <c r="P229" i="12"/>
  <c r="F229" i="12"/>
  <c r="G229" i="12"/>
  <c r="Q229" i="12" s="1"/>
  <c r="F230" i="12"/>
  <c r="G230" i="12"/>
  <c r="K230" i="12" s="1"/>
  <c r="F231" i="12"/>
  <c r="G231" i="12"/>
  <c r="Q231" i="12"/>
  <c r="F232" i="12"/>
  <c r="G232" i="12"/>
  <c r="Q232" i="12" s="1"/>
  <c r="E233" i="12"/>
  <c r="P233" i="12"/>
  <c r="F233" i="12"/>
  <c r="G233" i="12"/>
  <c r="Q233" i="12"/>
  <c r="F234" i="12"/>
  <c r="G234" i="12"/>
  <c r="M234" i="12" s="1"/>
  <c r="F235" i="12"/>
  <c r="G235" i="12"/>
  <c r="Q235" i="12"/>
  <c r="F236" i="12"/>
  <c r="G236" i="12"/>
  <c r="Q236" i="12"/>
  <c r="BS17" i="1"/>
  <c r="C16" i="11"/>
  <c r="D16" i="11"/>
  <c r="E392" i="12"/>
  <c r="P392" i="12"/>
  <c r="F392" i="12"/>
  <c r="G392" i="12"/>
  <c r="M392" i="12" s="1"/>
  <c r="E393" i="12"/>
  <c r="P393" i="12"/>
  <c r="F393" i="12"/>
  <c r="G393" i="12"/>
  <c r="E394" i="12"/>
  <c r="P394" i="12"/>
  <c r="F394" i="12"/>
  <c r="G394" i="12"/>
  <c r="K394" i="12" s="1"/>
  <c r="Q394" i="12"/>
  <c r="E395" i="12"/>
  <c r="P395" i="12"/>
  <c r="F395" i="12"/>
  <c r="G395" i="12"/>
  <c r="O395" i="12" s="1"/>
  <c r="Q395" i="12"/>
  <c r="E396" i="12"/>
  <c r="P396" i="12"/>
  <c r="F396" i="12"/>
  <c r="G396" i="12"/>
  <c r="M396" i="12" s="1"/>
  <c r="Q396" i="12"/>
  <c r="E397" i="12"/>
  <c r="P397" i="12"/>
  <c r="F397" i="12"/>
  <c r="G397" i="12"/>
  <c r="Q397" i="12"/>
  <c r="E398" i="12"/>
  <c r="P398" i="12"/>
  <c r="F398" i="12"/>
  <c r="G398" i="12"/>
  <c r="Q398" i="12" s="1"/>
  <c r="E399" i="12"/>
  <c r="P399" i="12"/>
  <c r="F399" i="12"/>
  <c r="G399" i="12"/>
  <c r="O399" i="12" s="1"/>
  <c r="Q399" i="12"/>
  <c r="F400" i="12"/>
  <c r="G400" i="12"/>
  <c r="Q400" i="12" s="1"/>
  <c r="F401" i="12"/>
  <c r="G401" i="12"/>
  <c r="Q401" i="12"/>
  <c r="F402" i="12"/>
  <c r="G402" i="12"/>
  <c r="K402" i="12" s="1"/>
  <c r="Q402" i="12"/>
  <c r="E403" i="12"/>
  <c r="P403" i="12"/>
  <c r="F403" i="12"/>
  <c r="G403" i="12"/>
  <c r="Q403" i="12"/>
  <c r="BS29" i="1"/>
  <c r="C28" i="11"/>
  <c r="D28" i="11"/>
  <c r="N156" i="12"/>
  <c r="O156" i="12"/>
  <c r="N157" i="12"/>
  <c r="O157" i="12"/>
  <c r="N158" i="12"/>
  <c r="O158" i="12"/>
  <c r="N159" i="12"/>
  <c r="N160" i="12"/>
  <c r="O160" i="12"/>
  <c r="N161" i="12"/>
  <c r="N162" i="12"/>
  <c r="O162" i="12"/>
  <c r="N164" i="12"/>
  <c r="O164" i="12"/>
  <c r="N165" i="12"/>
  <c r="O165" i="12"/>
  <c r="O166" i="12"/>
  <c r="N167" i="12"/>
  <c r="O167" i="12"/>
  <c r="N168" i="12"/>
  <c r="O168" i="12"/>
  <c r="N169" i="12"/>
  <c r="O169" i="12"/>
  <c r="N170" i="12"/>
  <c r="N171" i="12"/>
  <c r="O171" i="12"/>
  <c r="N172" i="12"/>
  <c r="O172" i="12"/>
  <c r="N173" i="12"/>
  <c r="O173" i="12"/>
  <c r="N174" i="12"/>
  <c r="N175" i="12"/>
  <c r="O175" i="12"/>
  <c r="N176" i="12"/>
  <c r="O176" i="12"/>
  <c r="O178" i="12"/>
  <c r="N179" i="12"/>
  <c r="N180" i="12"/>
  <c r="O180" i="12"/>
  <c r="O182" i="12"/>
  <c r="N184" i="12"/>
  <c r="O184" i="12"/>
  <c r="N185" i="12"/>
  <c r="N186" i="12"/>
  <c r="O186" i="12"/>
  <c r="N187" i="12"/>
  <c r="O187" i="12"/>
  <c r="N188" i="12"/>
  <c r="N189" i="12"/>
  <c r="O189" i="12"/>
  <c r="N190" i="12"/>
  <c r="O190" i="12"/>
  <c r="N191" i="12"/>
  <c r="O191" i="12"/>
  <c r="N192" i="12"/>
  <c r="N193" i="12"/>
  <c r="O193" i="12"/>
  <c r="N194" i="12"/>
  <c r="O194" i="12"/>
  <c r="N195" i="12"/>
  <c r="O195" i="12"/>
  <c r="O197" i="12"/>
  <c r="N200" i="12"/>
  <c r="O200" i="12"/>
  <c r="O201" i="12"/>
  <c r="O203" i="12"/>
  <c r="O205" i="12"/>
  <c r="N206" i="12"/>
  <c r="O206" i="12"/>
  <c r="N207" i="12"/>
  <c r="O207" i="12"/>
  <c r="N208" i="12"/>
  <c r="N209" i="12"/>
  <c r="O209" i="12"/>
  <c r="N210" i="12"/>
  <c r="O210" i="12"/>
  <c r="N211" i="12"/>
  <c r="O211" i="12"/>
  <c r="N212" i="12"/>
  <c r="N213" i="12"/>
  <c r="O213" i="12"/>
  <c r="O215" i="12"/>
  <c r="N216" i="12"/>
  <c r="N217" i="12"/>
  <c r="O217" i="12"/>
  <c r="N218" i="12"/>
  <c r="N219" i="12"/>
  <c r="O219" i="12"/>
  <c r="N220" i="12"/>
  <c r="N221" i="12"/>
  <c r="O221" i="12"/>
  <c r="N222" i="12"/>
  <c r="O222" i="12"/>
  <c r="N223" i="12"/>
  <c r="N224" i="12"/>
  <c r="N226" i="12"/>
  <c r="O227" i="12"/>
  <c r="O228" i="12"/>
  <c r="N229" i="12"/>
  <c r="O229" i="12"/>
  <c r="O231" i="12"/>
  <c r="N233" i="12"/>
  <c r="O233" i="12"/>
  <c r="O235" i="12"/>
  <c r="O236" i="12"/>
  <c r="N392" i="12"/>
  <c r="N393" i="12"/>
  <c r="O393" i="12"/>
  <c r="N394" i="12"/>
  <c r="O394" i="12"/>
  <c r="N395" i="12"/>
  <c r="N396" i="12"/>
  <c r="N397" i="12"/>
  <c r="O397" i="12"/>
  <c r="N398" i="12"/>
  <c r="O398" i="12"/>
  <c r="N399" i="12"/>
  <c r="O400" i="12"/>
  <c r="O401" i="12"/>
  <c r="O402" i="12"/>
  <c r="N403" i="12"/>
  <c r="O403" i="12"/>
  <c r="L156" i="12"/>
  <c r="M156" i="12"/>
  <c r="I12" i="11" s="1"/>
  <c r="J12" i="11" s="1"/>
  <c r="D20" i="9" s="1"/>
  <c r="L157" i="12"/>
  <c r="M157" i="12"/>
  <c r="L158" i="12"/>
  <c r="M158" i="12"/>
  <c r="L159" i="12"/>
  <c r="L160" i="12"/>
  <c r="M160" i="12"/>
  <c r="L161" i="12"/>
  <c r="M161" i="12"/>
  <c r="L162" i="12"/>
  <c r="M162" i="12"/>
  <c r="M163" i="12"/>
  <c r="L164" i="12"/>
  <c r="M164" i="12"/>
  <c r="L165" i="12"/>
  <c r="M165" i="12"/>
  <c r="M166" i="12"/>
  <c r="L167" i="12"/>
  <c r="L168" i="12"/>
  <c r="M168" i="12"/>
  <c r="L169" i="12"/>
  <c r="L170" i="12"/>
  <c r="M170" i="12"/>
  <c r="L171" i="12"/>
  <c r="M171" i="12"/>
  <c r="L172" i="12"/>
  <c r="M172" i="12"/>
  <c r="L173" i="12"/>
  <c r="L174" i="12"/>
  <c r="M174" i="12"/>
  <c r="L175" i="12"/>
  <c r="L176" i="12"/>
  <c r="M176" i="12"/>
  <c r="M177" i="12"/>
  <c r="L179" i="12"/>
  <c r="M179" i="12"/>
  <c r="L180" i="12"/>
  <c r="M180" i="12"/>
  <c r="M181" i="12"/>
  <c r="M182" i="12"/>
  <c r="M183" i="12"/>
  <c r="L184" i="12"/>
  <c r="M184" i="12"/>
  <c r="L185" i="12"/>
  <c r="L186" i="12"/>
  <c r="M186" i="12"/>
  <c r="L187" i="12"/>
  <c r="M187" i="12"/>
  <c r="L188" i="12"/>
  <c r="L189" i="12"/>
  <c r="L190" i="12"/>
  <c r="M190" i="12"/>
  <c r="L191" i="12"/>
  <c r="M191" i="12"/>
  <c r="L192" i="12"/>
  <c r="L193" i="12"/>
  <c r="M193" i="12"/>
  <c r="L194" i="12"/>
  <c r="M194" i="12"/>
  <c r="L195" i="12"/>
  <c r="M195" i="12"/>
  <c r="M196" i="12"/>
  <c r="M197" i="12"/>
  <c r="M198" i="12"/>
  <c r="L200" i="12"/>
  <c r="M202" i="12"/>
  <c r="M203" i="12"/>
  <c r="M205" i="12"/>
  <c r="L206" i="12"/>
  <c r="M206" i="12"/>
  <c r="L207" i="12"/>
  <c r="M207" i="12"/>
  <c r="L208" i="12"/>
  <c r="L209" i="12"/>
  <c r="L210" i="12"/>
  <c r="L211" i="12"/>
  <c r="L212" i="12"/>
  <c r="L213" i="12"/>
  <c r="M213" i="12"/>
  <c r="M214" i="12"/>
  <c r="L216" i="12"/>
  <c r="M216" i="12"/>
  <c r="L217" i="12"/>
  <c r="M217" i="12"/>
  <c r="L218" i="12"/>
  <c r="L219" i="12"/>
  <c r="M219" i="12"/>
  <c r="L220" i="12"/>
  <c r="L221" i="12"/>
  <c r="M221" i="12"/>
  <c r="L222" i="12"/>
  <c r="L223" i="12"/>
  <c r="L224" i="12"/>
  <c r="M224" i="12"/>
  <c r="M225" i="12"/>
  <c r="L226" i="12"/>
  <c r="M227" i="12"/>
  <c r="L229" i="12"/>
  <c r="M229" i="12"/>
  <c r="M231" i="12"/>
  <c r="M232" i="12"/>
  <c r="L233" i="12"/>
  <c r="M233" i="12"/>
  <c r="M235" i="12"/>
  <c r="M236" i="12"/>
  <c r="L392" i="12"/>
  <c r="L393" i="12"/>
  <c r="L394" i="12"/>
  <c r="M394" i="12"/>
  <c r="L395" i="12"/>
  <c r="M395" i="12"/>
  <c r="L396" i="12"/>
  <c r="L397" i="12"/>
  <c r="M397" i="12"/>
  <c r="L398" i="12"/>
  <c r="M398" i="12"/>
  <c r="L399" i="12"/>
  <c r="M399" i="12"/>
  <c r="M400" i="12"/>
  <c r="M401" i="12"/>
  <c r="L403" i="12"/>
  <c r="M403" i="12"/>
  <c r="J156" i="12"/>
  <c r="J157" i="12"/>
  <c r="K157" i="12"/>
  <c r="J158" i="12"/>
  <c r="K158" i="12"/>
  <c r="J159" i="12"/>
  <c r="K159" i="12"/>
  <c r="J160" i="12"/>
  <c r="J161" i="12"/>
  <c r="K161" i="12"/>
  <c r="J162" i="12"/>
  <c r="K162" i="12"/>
  <c r="K163" i="12"/>
  <c r="J164" i="12"/>
  <c r="K164" i="12"/>
  <c r="J165" i="12"/>
  <c r="K165" i="12"/>
  <c r="K166" i="12"/>
  <c r="J167" i="12"/>
  <c r="J168" i="12"/>
  <c r="K168" i="12"/>
  <c r="J169" i="12"/>
  <c r="K169" i="12"/>
  <c r="J170" i="12"/>
  <c r="K170" i="12"/>
  <c r="J171" i="12"/>
  <c r="K171" i="12"/>
  <c r="J172" i="12"/>
  <c r="K172" i="12"/>
  <c r="J173" i="12"/>
  <c r="K173" i="12"/>
  <c r="J174" i="12"/>
  <c r="K174" i="12"/>
  <c r="J175" i="12"/>
  <c r="J176" i="12"/>
  <c r="K176" i="12"/>
  <c r="K177" i="12"/>
  <c r="K178" i="12"/>
  <c r="J179" i="12"/>
  <c r="K179" i="12"/>
  <c r="J180" i="12"/>
  <c r="K180" i="12"/>
  <c r="K182" i="12"/>
  <c r="K183" i="12"/>
  <c r="J184" i="12"/>
  <c r="J185" i="12"/>
  <c r="K185" i="12"/>
  <c r="J186" i="12"/>
  <c r="K186" i="12"/>
  <c r="J187" i="12"/>
  <c r="K187" i="12"/>
  <c r="J188" i="12"/>
  <c r="K188" i="12"/>
  <c r="J189" i="12"/>
  <c r="J190" i="12"/>
  <c r="K190" i="12"/>
  <c r="J191" i="12"/>
  <c r="J192" i="12"/>
  <c r="J193" i="12"/>
  <c r="K193" i="12"/>
  <c r="J194" i="12"/>
  <c r="K194" i="12"/>
  <c r="J195" i="12"/>
  <c r="K195" i="12"/>
  <c r="K196" i="12"/>
  <c r="K197" i="12"/>
  <c r="K198" i="12"/>
  <c r="J200" i="12"/>
  <c r="K200" i="12"/>
  <c r="K201" i="12"/>
  <c r="K203" i="12"/>
  <c r="K204" i="12"/>
  <c r="K205" i="12"/>
  <c r="J206" i="12"/>
  <c r="J207" i="12"/>
  <c r="K207" i="12"/>
  <c r="J208" i="12"/>
  <c r="J209" i="12"/>
  <c r="J210" i="12"/>
  <c r="J211" i="12"/>
  <c r="K211" i="12"/>
  <c r="J212" i="12"/>
  <c r="K212" i="12"/>
  <c r="J213" i="12"/>
  <c r="K213" i="12"/>
  <c r="J216" i="12"/>
  <c r="K216" i="12"/>
  <c r="J217" i="12"/>
  <c r="K217" i="12"/>
  <c r="J218" i="12"/>
  <c r="J219" i="12"/>
  <c r="K219" i="12"/>
  <c r="J220" i="12"/>
  <c r="K220" i="12"/>
  <c r="J221" i="12"/>
  <c r="K221" i="12"/>
  <c r="J222" i="12"/>
  <c r="J223" i="12"/>
  <c r="K223" i="12"/>
  <c r="J224" i="12"/>
  <c r="K224" i="12"/>
  <c r="J226" i="12"/>
  <c r="K227" i="12"/>
  <c r="J229" i="12"/>
  <c r="K229" i="12"/>
  <c r="K231" i="12"/>
  <c r="J233" i="12"/>
  <c r="K233" i="12"/>
  <c r="K234" i="12"/>
  <c r="K235" i="12"/>
  <c r="K236" i="12"/>
  <c r="J392" i="12"/>
  <c r="K392" i="12"/>
  <c r="J393" i="12"/>
  <c r="J394" i="12"/>
  <c r="J395" i="12"/>
  <c r="K395" i="12"/>
  <c r="J396" i="12"/>
  <c r="K396" i="12"/>
  <c r="J397" i="12"/>
  <c r="K397" i="12"/>
  <c r="J398" i="12"/>
  <c r="J399" i="12"/>
  <c r="K399" i="12"/>
  <c r="K400" i="12"/>
  <c r="K401" i="12"/>
  <c r="J403" i="12"/>
  <c r="K403" i="12"/>
  <c r="E121" i="12"/>
  <c r="P121" i="12"/>
  <c r="F121" i="12"/>
  <c r="G121" i="12"/>
  <c r="M121" i="12" s="1"/>
  <c r="E122" i="12"/>
  <c r="P122" i="12"/>
  <c r="F122" i="12"/>
  <c r="G122" i="12"/>
  <c r="Q122" i="12" s="1"/>
  <c r="E123" i="12"/>
  <c r="P123" i="12"/>
  <c r="F123" i="12"/>
  <c r="G123" i="12"/>
  <c r="Q123" i="12" s="1"/>
  <c r="E124" i="12"/>
  <c r="P124" i="12"/>
  <c r="F124" i="12"/>
  <c r="E125" i="12"/>
  <c r="P125" i="12"/>
  <c r="F125" i="12"/>
  <c r="G125" i="12"/>
  <c r="M125" i="12" s="1"/>
  <c r="E126" i="12"/>
  <c r="P126" i="12"/>
  <c r="F126" i="12"/>
  <c r="G126" i="12"/>
  <c r="K126" i="12" s="1"/>
  <c r="E127" i="12"/>
  <c r="P127" i="12"/>
  <c r="F127" i="12"/>
  <c r="F128" i="12"/>
  <c r="G128" i="12"/>
  <c r="M128" i="12" s="1"/>
  <c r="Q128" i="12"/>
  <c r="F129" i="12"/>
  <c r="G129" i="12"/>
  <c r="O129" i="12" s="1"/>
  <c r="E130" i="12"/>
  <c r="P130" i="12"/>
  <c r="F130" i="12"/>
  <c r="G130" i="12"/>
  <c r="M130" i="12" s="1"/>
  <c r="Q130" i="12"/>
  <c r="E131" i="12"/>
  <c r="P131" i="12"/>
  <c r="F131" i="12"/>
  <c r="F132" i="12"/>
  <c r="G132" i="12"/>
  <c r="K132" i="12" s="1"/>
  <c r="Q132" i="12"/>
  <c r="E133" i="12"/>
  <c r="P133" i="12"/>
  <c r="F133" i="12"/>
  <c r="E134" i="12"/>
  <c r="P134" i="12"/>
  <c r="F134" i="12"/>
  <c r="F135" i="12"/>
  <c r="F136" i="12"/>
  <c r="G136" i="12"/>
  <c r="M136" i="12" s="1"/>
  <c r="Q136" i="12"/>
  <c r="E137" i="12"/>
  <c r="P137" i="12"/>
  <c r="F137" i="12"/>
  <c r="E138" i="12"/>
  <c r="P138" i="12"/>
  <c r="F138" i="12"/>
  <c r="F139" i="12"/>
  <c r="F140" i="12"/>
  <c r="G140" i="12"/>
  <c r="O140" i="12" s="1"/>
  <c r="Q140" i="12"/>
  <c r="E141" i="12"/>
  <c r="P141" i="12"/>
  <c r="F141" i="12"/>
  <c r="BS10" i="1"/>
  <c r="C9" i="11"/>
  <c r="D9" i="11"/>
  <c r="E142" i="12"/>
  <c r="P142" i="12"/>
  <c r="F142" i="12"/>
  <c r="G142" i="12"/>
  <c r="O142" i="12" s="1"/>
  <c r="Q142" i="12"/>
  <c r="E143" i="12"/>
  <c r="P143" i="12"/>
  <c r="F143" i="12"/>
  <c r="E144" i="12"/>
  <c r="P144" i="12"/>
  <c r="F144" i="12"/>
  <c r="E145" i="12"/>
  <c r="P145" i="12"/>
  <c r="F145" i="12"/>
  <c r="G145" i="12"/>
  <c r="Q145" i="12" s="1"/>
  <c r="F146" i="12"/>
  <c r="F147" i="12"/>
  <c r="BS11" i="1"/>
  <c r="C10" i="11"/>
  <c r="D10" i="11"/>
  <c r="E148" i="12"/>
  <c r="P148" i="12"/>
  <c r="F148" i="12"/>
  <c r="G148" i="12"/>
  <c r="K148" i="12" s="1"/>
  <c r="G11" i="11" s="1"/>
  <c r="H11" i="11" s="1"/>
  <c r="C14" i="9" s="1"/>
  <c r="Q148" i="12"/>
  <c r="E149" i="12"/>
  <c r="P149" i="12"/>
  <c r="F149" i="12"/>
  <c r="G149" i="12"/>
  <c r="Q149" i="12"/>
  <c r="E150" i="12"/>
  <c r="P150" i="12"/>
  <c r="F150" i="12"/>
  <c r="G150" i="12"/>
  <c r="Q150" i="12"/>
  <c r="E151" i="12"/>
  <c r="P151" i="12"/>
  <c r="F151" i="12"/>
  <c r="G151" i="12"/>
  <c r="M151" i="12" s="1"/>
  <c r="F152" i="12"/>
  <c r="G152" i="12"/>
  <c r="Q152" i="12"/>
  <c r="F153" i="12"/>
  <c r="G153" i="12"/>
  <c r="Q153" i="12"/>
  <c r="F154" i="12"/>
  <c r="G154" i="12"/>
  <c r="Q154" i="12"/>
  <c r="F155" i="12"/>
  <c r="G155" i="12"/>
  <c r="K155" i="12" s="1"/>
  <c r="BS12" i="1"/>
  <c r="C11" i="11"/>
  <c r="D11" i="11"/>
  <c r="E404" i="12"/>
  <c r="P404" i="12"/>
  <c r="F404" i="12"/>
  <c r="G404" i="12"/>
  <c r="Q404" i="12" s="1"/>
  <c r="E405" i="12"/>
  <c r="P405" i="12"/>
  <c r="F405" i="12"/>
  <c r="G405" i="12"/>
  <c r="E406" i="12"/>
  <c r="P406" i="12"/>
  <c r="F406" i="12"/>
  <c r="G406" i="12"/>
  <c r="Q406" i="12"/>
  <c r="E407" i="12"/>
  <c r="P407" i="12"/>
  <c r="F407" i="12"/>
  <c r="G407" i="12"/>
  <c r="M407" i="12" s="1"/>
  <c r="Q407" i="12"/>
  <c r="E408" i="12"/>
  <c r="P408" i="12"/>
  <c r="F408" i="12"/>
  <c r="G408" i="12"/>
  <c r="Q408" i="12"/>
  <c r="F409" i="12"/>
  <c r="G409" i="12"/>
  <c r="Q409" i="12"/>
  <c r="BS30" i="1"/>
  <c r="C29" i="11"/>
  <c r="D29" i="11"/>
  <c r="E410" i="12"/>
  <c r="P410" i="12"/>
  <c r="F410" i="12"/>
  <c r="G410" i="12"/>
  <c r="M410" i="12" s="1"/>
  <c r="Q410" i="12"/>
  <c r="E411" i="12"/>
  <c r="P411" i="12"/>
  <c r="F411" i="12"/>
  <c r="G411" i="12"/>
  <c r="Q411" i="12"/>
  <c r="E412" i="12"/>
  <c r="P412" i="12"/>
  <c r="F412" i="12"/>
  <c r="G412" i="12"/>
  <c r="Q412" i="12"/>
  <c r="E413" i="12"/>
  <c r="P413" i="12"/>
  <c r="F413" i="12"/>
  <c r="G413" i="12"/>
  <c r="Q413" i="12"/>
  <c r="E414" i="12"/>
  <c r="P414" i="12"/>
  <c r="F414" i="12"/>
  <c r="G414" i="12"/>
  <c r="M414" i="12" s="1"/>
  <c r="Q414" i="12"/>
  <c r="E415" i="12"/>
  <c r="P415" i="12"/>
  <c r="F415" i="12"/>
  <c r="G415" i="12"/>
  <c r="Q415" i="12"/>
  <c r="E416" i="12"/>
  <c r="P416" i="12"/>
  <c r="F416" i="12"/>
  <c r="G416" i="12"/>
  <c r="Q416" i="12" s="1"/>
  <c r="E417" i="12"/>
  <c r="P417" i="12"/>
  <c r="F417" i="12"/>
  <c r="G417" i="12"/>
  <c r="F418" i="12"/>
  <c r="G418" i="12"/>
  <c r="Q418" i="12" s="1"/>
  <c r="E419" i="12"/>
  <c r="P419" i="12"/>
  <c r="F419" i="12"/>
  <c r="G419" i="12"/>
  <c r="E420" i="12"/>
  <c r="P420" i="12"/>
  <c r="F420" i="12"/>
  <c r="G420" i="12"/>
  <c r="Q420" i="12"/>
  <c r="F421" i="12"/>
  <c r="G421" i="12"/>
  <c r="Q421" i="12" s="1"/>
  <c r="BS31" i="1"/>
  <c r="C30" i="11"/>
  <c r="D30" i="11"/>
  <c r="E422" i="12"/>
  <c r="P422" i="12"/>
  <c r="F422" i="12"/>
  <c r="G422" i="12"/>
  <c r="Q422" i="12" s="1"/>
  <c r="E423" i="12"/>
  <c r="P423" i="12"/>
  <c r="F423" i="12"/>
  <c r="G423" i="12"/>
  <c r="Q423" i="12" s="1"/>
  <c r="F424" i="12"/>
  <c r="G424" i="12"/>
  <c r="Q424" i="12" s="1"/>
  <c r="E425" i="12"/>
  <c r="P425" i="12"/>
  <c r="F425" i="12"/>
  <c r="G425" i="12"/>
  <c r="E426" i="12"/>
  <c r="P426" i="12"/>
  <c r="F426" i="12"/>
  <c r="G426" i="12"/>
  <c r="M426" i="12" s="1"/>
  <c r="Q426" i="12"/>
  <c r="E427" i="12"/>
  <c r="P427" i="12"/>
  <c r="F427" i="12"/>
  <c r="G427" i="12"/>
  <c r="Q427" i="12"/>
  <c r="E428" i="12"/>
  <c r="P428" i="12"/>
  <c r="F428" i="12"/>
  <c r="G428" i="12"/>
  <c r="Q428" i="12"/>
  <c r="F429" i="12"/>
  <c r="G429" i="12"/>
  <c r="Q429" i="12"/>
  <c r="F430" i="12"/>
  <c r="G430" i="12"/>
  <c r="Q430" i="12"/>
  <c r="E431" i="12"/>
  <c r="P431" i="12"/>
  <c r="F431" i="12"/>
  <c r="G431" i="12"/>
  <c r="M431" i="12" s="1"/>
  <c r="Q431" i="12"/>
  <c r="BS32" i="1"/>
  <c r="C31" i="11"/>
  <c r="D31" i="11"/>
  <c r="N121" i="12"/>
  <c r="O121" i="12"/>
  <c r="N122" i="12"/>
  <c r="O122" i="12"/>
  <c r="N123" i="12"/>
  <c r="O123" i="12"/>
  <c r="N124" i="12"/>
  <c r="N125" i="12"/>
  <c r="O125" i="12"/>
  <c r="N126" i="12"/>
  <c r="O126" i="12"/>
  <c r="N127" i="12"/>
  <c r="O128" i="12"/>
  <c r="N130" i="12"/>
  <c r="O130" i="12"/>
  <c r="N131" i="12"/>
  <c r="N133" i="12"/>
  <c r="N134" i="12"/>
  <c r="O136" i="12"/>
  <c r="N137" i="12"/>
  <c r="N138" i="12"/>
  <c r="N141" i="12"/>
  <c r="N142" i="12"/>
  <c r="N143" i="12"/>
  <c r="N144" i="12"/>
  <c r="N145" i="12"/>
  <c r="O145" i="12"/>
  <c r="N148" i="12"/>
  <c r="N149" i="12"/>
  <c r="O149" i="12"/>
  <c r="N150" i="12"/>
  <c r="O150" i="12"/>
  <c r="N151" i="12"/>
  <c r="O152" i="12"/>
  <c r="O153" i="12"/>
  <c r="O154" i="12"/>
  <c r="N404" i="12"/>
  <c r="O404" i="12"/>
  <c r="N405" i="12"/>
  <c r="N406" i="12"/>
  <c r="O406" i="12"/>
  <c r="N407" i="12"/>
  <c r="O407" i="12"/>
  <c r="N408" i="12"/>
  <c r="O408" i="12"/>
  <c r="O409" i="12"/>
  <c r="N410" i="12"/>
  <c r="O410" i="12"/>
  <c r="N411" i="12"/>
  <c r="O411" i="12"/>
  <c r="N412" i="12"/>
  <c r="O412" i="12"/>
  <c r="N413" i="12"/>
  <c r="O413" i="12"/>
  <c r="N414" i="12"/>
  <c r="O414" i="12"/>
  <c r="N415" i="12"/>
  <c r="O415" i="12"/>
  <c r="N416" i="12"/>
  <c r="O416" i="12"/>
  <c r="N417" i="12"/>
  <c r="N419" i="12"/>
  <c r="N420" i="12"/>
  <c r="O420" i="12"/>
  <c r="O421" i="12"/>
  <c r="N422" i="12"/>
  <c r="N423" i="12"/>
  <c r="O423" i="12"/>
  <c r="O424" i="12"/>
  <c r="N425" i="12"/>
  <c r="N426" i="12"/>
  <c r="O426" i="12"/>
  <c r="N427" i="12"/>
  <c r="O427" i="12"/>
  <c r="N428" i="12"/>
  <c r="O428" i="12"/>
  <c r="O429" i="12"/>
  <c r="O430" i="12"/>
  <c r="N431" i="12"/>
  <c r="L121" i="12"/>
  <c r="L122" i="12"/>
  <c r="M122" i="12"/>
  <c r="L123" i="12"/>
  <c r="M123" i="12"/>
  <c r="L124" i="12"/>
  <c r="L125" i="12"/>
  <c r="L126" i="12"/>
  <c r="M126" i="12"/>
  <c r="L127" i="12"/>
  <c r="M129" i="12"/>
  <c r="L130" i="12"/>
  <c r="L131" i="12"/>
  <c r="M132" i="12"/>
  <c r="L133" i="12"/>
  <c r="L134" i="12"/>
  <c r="L137" i="12"/>
  <c r="L138" i="12"/>
  <c r="M140" i="12"/>
  <c r="L141" i="12"/>
  <c r="L142" i="12"/>
  <c r="M142" i="12"/>
  <c r="L143" i="12"/>
  <c r="L144" i="12"/>
  <c r="L145" i="12"/>
  <c r="M145" i="12"/>
  <c r="L148" i="12"/>
  <c r="M148" i="12"/>
  <c r="L149" i="12"/>
  <c r="M149" i="12"/>
  <c r="L150" i="12"/>
  <c r="M150" i="12"/>
  <c r="L151" i="12"/>
  <c r="M152" i="12"/>
  <c r="M153" i="12"/>
  <c r="M154" i="12"/>
  <c r="L404" i="12"/>
  <c r="L405" i="12"/>
  <c r="M405" i="12"/>
  <c r="L406" i="12"/>
  <c r="M406" i="12"/>
  <c r="L407" i="12"/>
  <c r="L408" i="12"/>
  <c r="M409" i="12"/>
  <c r="L410" i="12"/>
  <c r="L411" i="12"/>
  <c r="M411" i="12"/>
  <c r="L412" i="12"/>
  <c r="M412" i="12"/>
  <c r="L413" i="12"/>
  <c r="M413" i="12"/>
  <c r="L414" i="12"/>
  <c r="L415" i="12"/>
  <c r="M415" i="12"/>
  <c r="L416" i="12"/>
  <c r="M416" i="12"/>
  <c r="L417" i="12"/>
  <c r="M418" i="12"/>
  <c r="L419" i="12"/>
  <c r="L420" i="12"/>
  <c r="M420" i="12"/>
  <c r="M421" i="12"/>
  <c r="L422" i="12"/>
  <c r="L423" i="12"/>
  <c r="M423" i="12"/>
  <c r="M424" i="12"/>
  <c r="L425" i="12"/>
  <c r="L426" i="12"/>
  <c r="L427" i="12"/>
  <c r="M427" i="12"/>
  <c r="L428" i="12"/>
  <c r="M428" i="12"/>
  <c r="M429" i="12"/>
  <c r="M430" i="12"/>
  <c r="L431" i="12"/>
  <c r="J121" i="12"/>
  <c r="K121" i="12"/>
  <c r="J122" i="12"/>
  <c r="J123" i="12"/>
  <c r="K123" i="12"/>
  <c r="J124" i="12"/>
  <c r="J125" i="12"/>
  <c r="K125" i="12"/>
  <c r="J126" i="12"/>
  <c r="J127" i="12"/>
  <c r="K128" i="12"/>
  <c r="K129" i="12"/>
  <c r="J130" i="12"/>
  <c r="K130" i="12"/>
  <c r="J131" i="12"/>
  <c r="J133" i="12"/>
  <c r="J134" i="12"/>
  <c r="K136" i="12"/>
  <c r="J137" i="12"/>
  <c r="J138" i="12"/>
  <c r="J141" i="12"/>
  <c r="J142" i="12"/>
  <c r="K142" i="12"/>
  <c r="J143" i="12"/>
  <c r="J144" i="12"/>
  <c r="J145" i="12"/>
  <c r="K145" i="12"/>
  <c r="J148" i="12"/>
  <c r="J149" i="12"/>
  <c r="K149" i="12"/>
  <c r="J150" i="12"/>
  <c r="K150" i="12"/>
  <c r="J151" i="12"/>
  <c r="K151" i="12"/>
  <c r="K152" i="12"/>
  <c r="K153" i="12"/>
  <c r="K154" i="12"/>
  <c r="J404" i="12"/>
  <c r="J405" i="12"/>
  <c r="K405" i="12"/>
  <c r="J406" i="12"/>
  <c r="K406" i="12"/>
  <c r="J407" i="12"/>
  <c r="J408" i="12"/>
  <c r="K409" i="12"/>
  <c r="J410" i="12"/>
  <c r="J411" i="12"/>
  <c r="K411" i="12"/>
  <c r="J412" i="12"/>
  <c r="K412" i="12"/>
  <c r="J413" i="12"/>
  <c r="K413" i="12"/>
  <c r="J414" i="12"/>
  <c r="J415" i="12"/>
  <c r="K415" i="12"/>
  <c r="J416" i="12"/>
  <c r="K416" i="12"/>
  <c r="J417" i="12"/>
  <c r="K418" i="12"/>
  <c r="J419" i="12"/>
  <c r="J420" i="12"/>
  <c r="K420" i="12"/>
  <c r="K421" i="12"/>
  <c r="J422" i="12"/>
  <c r="J423" i="12"/>
  <c r="K423" i="12"/>
  <c r="K424" i="12"/>
  <c r="J425" i="12"/>
  <c r="J426" i="12"/>
  <c r="J427" i="12"/>
  <c r="K427" i="12"/>
  <c r="J428" i="12"/>
  <c r="K428" i="12"/>
  <c r="K429" i="12"/>
  <c r="K430" i="12"/>
  <c r="J431" i="12"/>
  <c r="E21" i="12"/>
  <c r="P21" i="12"/>
  <c r="F21" i="12"/>
  <c r="G21" i="12"/>
  <c r="O21" i="12" s="1"/>
  <c r="E22" i="12"/>
  <c r="P22" i="12"/>
  <c r="F22" i="12"/>
  <c r="G22" i="12"/>
  <c r="K22" i="12" s="1"/>
  <c r="E23" i="12"/>
  <c r="P23" i="12"/>
  <c r="F23" i="12"/>
  <c r="G23" i="12"/>
  <c r="Q23" i="12" s="1"/>
  <c r="E24" i="12"/>
  <c r="P24" i="12"/>
  <c r="F24" i="12"/>
  <c r="G24" i="12"/>
  <c r="I24" i="12" s="1"/>
  <c r="E25" i="12"/>
  <c r="P25" i="12"/>
  <c r="F25" i="12"/>
  <c r="G25" i="12"/>
  <c r="M25" i="12" s="1"/>
  <c r="E26" i="12"/>
  <c r="P26" i="12"/>
  <c r="F26" i="12"/>
  <c r="G26" i="12"/>
  <c r="K26" i="12" s="1"/>
  <c r="Q26" i="12"/>
  <c r="E27" i="12"/>
  <c r="P27" i="12"/>
  <c r="F27" i="12"/>
  <c r="G27" i="12"/>
  <c r="M27" i="12" s="1"/>
  <c r="Q27" i="12"/>
  <c r="E28" i="12"/>
  <c r="P28" i="12"/>
  <c r="F28" i="12"/>
  <c r="G28" i="12"/>
  <c r="M28" i="12" s="1"/>
  <c r="Q28" i="12"/>
  <c r="E29" i="12"/>
  <c r="P29" i="12"/>
  <c r="F29" i="12"/>
  <c r="G29" i="12"/>
  <c r="O29" i="12" s="1"/>
  <c r="E30" i="12"/>
  <c r="P30" i="12"/>
  <c r="F30" i="12"/>
  <c r="G30" i="12"/>
  <c r="K30" i="12" s="1"/>
  <c r="F31" i="12"/>
  <c r="G31" i="12"/>
  <c r="K31" i="12" s="1"/>
  <c r="F32" i="12"/>
  <c r="G32" i="12"/>
  <c r="Q32" i="12"/>
  <c r="E33" i="12"/>
  <c r="P33" i="12"/>
  <c r="F33" i="12"/>
  <c r="G33" i="12"/>
  <c r="I33" i="12" s="1"/>
  <c r="E34" i="12"/>
  <c r="P34" i="12"/>
  <c r="F34" i="12"/>
  <c r="G34" i="12"/>
  <c r="O34" i="12" s="1"/>
  <c r="Q34" i="12"/>
  <c r="E35" i="12"/>
  <c r="P35" i="12"/>
  <c r="F35" i="12"/>
  <c r="G35" i="12"/>
  <c r="Q35" i="12" s="1"/>
  <c r="F36" i="12"/>
  <c r="G36" i="12"/>
  <c r="M36" i="12" s="1"/>
  <c r="Q36" i="12"/>
  <c r="F37" i="12"/>
  <c r="G37" i="12"/>
  <c r="M37" i="12" s="1"/>
  <c r="BS4" i="1"/>
  <c r="C3" i="11"/>
  <c r="D3" i="11"/>
  <c r="E38" i="12"/>
  <c r="P38" i="12"/>
  <c r="F38" i="12"/>
  <c r="G38" i="12"/>
  <c r="K38" i="12" s="1"/>
  <c r="E39" i="12"/>
  <c r="P39" i="12"/>
  <c r="F39" i="12"/>
  <c r="G39" i="12"/>
  <c r="Q39" i="12" s="1"/>
  <c r="E40" i="12"/>
  <c r="P40" i="12"/>
  <c r="F40" i="12"/>
  <c r="G40" i="12"/>
  <c r="I40" i="12" s="1"/>
  <c r="E41" i="12"/>
  <c r="P41" i="12"/>
  <c r="F41" i="12"/>
  <c r="G41" i="12"/>
  <c r="I41" i="12" s="1"/>
  <c r="E42" i="12"/>
  <c r="P42" i="12"/>
  <c r="F42" i="12"/>
  <c r="G42" i="12"/>
  <c r="Q42" i="12" s="1"/>
  <c r="E43" i="12"/>
  <c r="P43" i="12"/>
  <c r="F43" i="12"/>
  <c r="G43" i="12"/>
  <c r="Q43" i="12" s="1"/>
  <c r="E44" i="12"/>
  <c r="P44" i="12"/>
  <c r="F44" i="12"/>
  <c r="G44" i="12"/>
  <c r="M44" i="12" s="1"/>
  <c r="F45" i="12"/>
  <c r="G45" i="12"/>
  <c r="O45" i="12" s="1"/>
  <c r="F46" i="12"/>
  <c r="G46" i="12"/>
  <c r="Q46" i="12" s="1"/>
  <c r="F47" i="12"/>
  <c r="G47" i="12"/>
  <c r="K47" i="12" s="1"/>
  <c r="F48" i="12"/>
  <c r="G48" i="12"/>
  <c r="K48" i="12" s="1"/>
  <c r="Q48" i="12"/>
  <c r="F49" i="12"/>
  <c r="G49" i="12"/>
  <c r="Q49" i="12"/>
  <c r="F50" i="12"/>
  <c r="G50" i="12"/>
  <c r="Q50" i="12" s="1"/>
  <c r="F51" i="12"/>
  <c r="G51" i="12"/>
  <c r="K51" i="12" s="1"/>
  <c r="E52" i="12"/>
  <c r="P52" i="12"/>
  <c r="F52" i="12"/>
  <c r="G52" i="12"/>
  <c r="O52" i="12" s="1"/>
  <c r="BS5" i="1"/>
  <c r="C4" i="11"/>
  <c r="D4" i="11"/>
  <c r="E53" i="12"/>
  <c r="P53" i="12"/>
  <c r="F53" i="12"/>
  <c r="G53" i="12"/>
  <c r="K53" i="12" s="1"/>
  <c r="E54" i="12"/>
  <c r="P54" i="12"/>
  <c r="F54" i="12"/>
  <c r="G54" i="12"/>
  <c r="Q54" i="12" s="1"/>
  <c r="E55" i="12"/>
  <c r="P55" i="12"/>
  <c r="F55" i="12"/>
  <c r="G55" i="12"/>
  <c r="Q55" i="12" s="1"/>
  <c r="E56" i="12"/>
  <c r="P56" i="12"/>
  <c r="F56" i="12"/>
  <c r="G56" i="12"/>
  <c r="O56" i="12" s="1"/>
  <c r="E57" i="12"/>
  <c r="P57" i="12"/>
  <c r="F57" i="12"/>
  <c r="G57" i="12"/>
  <c r="Q57" i="12" s="1"/>
  <c r="E58" i="12"/>
  <c r="P58" i="12"/>
  <c r="F58" i="12"/>
  <c r="G58" i="12"/>
  <c r="O58" i="12" s="1"/>
  <c r="E59" i="12"/>
  <c r="P59" i="12"/>
  <c r="F59" i="12"/>
  <c r="G59" i="12"/>
  <c r="Q59" i="12" s="1"/>
  <c r="E60" i="12"/>
  <c r="P60" i="12"/>
  <c r="F60" i="12"/>
  <c r="G60" i="12"/>
  <c r="O60" i="12" s="1"/>
  <c r="E61" i="12"/>
  <c r="P61" i="12"/>
  <c r="F61" i="12"/>
  <c r="G61" i="12"/>
  <c r="K61" i="12" s="1"/>
  <c r="F62" i="12"/>
  <c r="G62" i="12"/>
  <c r="O62" i="12" s="1"/>
  <c r="Q62" i="12"/>
  <c r="E63" i="12"/>
  <c r="P63" i="12"/>
  <c r="F63" i="12"/>
  <c r="G63" i="12"/>
  <c r="Q63" i="12" s="1"/>
  <c r="F64" i="12"/>
  <c r="G64" i="12"/>
  <c r="O64" i="12" s="1"/>
  <c r="F65" i="12"/>
  <c r="G65" i="12"/>
  <c r="Q65" i="12"/>
  <c r="F66" i="12"/>
  <c r="G66" i="12"/>
  <c r="Q66" i="12"/>
  <c r="E67" i="12"/>
  <c r="P67" i="12"/>
  <c r="F67" i="12"/>
  <c r="G67" i="12"/>
  <c r="Q67" i="12"/>
  <c r="F68" i="12"/>
  <c r="G68" i="12"/>
  <c r="K68" i="12" s="1"/>
  <c r="Q68" i="12"/>
  <c r="F69" i="12"/>
  <c r="G69" i="12"/>
  <c r="Q69" i="12" s="1"/>
  <c r="F70" i="12"/>
  <c r="G70" i="12"/>
  <c r="Q70" i="12" s="1"/>
  <c r="F71" i="12"/>
  <c r="G71" i="12"/>
  <c r="Q71" i="12" s="1"/>
  <c r="F72" i="12"/>
  <c r="G72" i="12"/>
  <c r="Q72" i="12" s="1"/>
  <c r="BS6" i="1"/>
  <c r="C5" i="11"/>
  <c r="D5" i="11"/>
  <c r="E73" i="12"/>
  <c r="P73" i="12"/>
  <c r="F73" i="12"/>
  <c r="G73" i="12"/>
  <c r="E74" i="12"/>
  <c r="P74" i="12"/>
  <c r="F74" i="12"/>
  <c r="G74" i="12"/>
  <c r="I74" i="12" s="1"/>
  <c r="E75" i="12"/>
  <c r="P75" i="12"/>
  <c r="F75" i="12"/>
  <c r="G75" i="12"/>
  <c r="Q75" i="12" s="1"/>
  <c r="E76" i="12"/>
  <c r="P76" i="12"/>
  <c r="F76" i="12"/>
  <c r="G76" i="12"/>
  <c r="Q76" i="12" s="1"/>
  <c r="E77" i="12"/>
  <c r="P77" i="12"/>
  <c r="F77" i="12"/>
  <c r="E78" i="12"/>
  <c r="P78" i="12"/>
  <c r="F78" i="12"/>
  <c r="G78" i="12"/>
  <c r="Q78" i="12" s="1"/>
  <c r="E79" i="12"/>
  <c r="P79" i="12"/>
  <c r="F79" i="12"/>
  <c r="G79" i="12"/>
  <c r="K79" i="12" s="1"/>
  <c r="E80" i="12"/>
  <c r="P80" i="12"/>
  <c r="F80" i="12"/>
  <c r="G80" i="12"/>
  <c r="M80" i="12" s="1"/>
  <c r="Q80" i="12"/>
  <c r="E81" i="12"/>
  <c r="P81" i="12"/>
  <c r="F81" i="12"/>
  <c r="G81" i="12"/>
  <c r="Q81" i="12" s="1"/>
  <c r="F82" i="12"/>
  <c r="G82" i="12"/>
  <c r="Q82" i="12" s="1"/>
  <c r="F83" i="12"/>
  <c r="E84" i="12"/>
  <c r="P84" i="12"/>
  <c r="F84" i="12"/>
  <c r="G84" i="12"/>
  <c r="Q84" i="12"/>
  <c r="BS7" i="1"/>
  <c r="C6" i="11"/>
  <c r="D6" i="11"/>
  <c r="E85" i="12"/>
  <c r="P85" i="12"/>
  <c r="F85" i="12"/>
  <c r="G85" i="12"/>
  <c r="Q85" i="12"/>
  <c r="E86" i="12"/>
  <c r="P86" i="12"/>
  <c r="F86" i="12"/>
  <c r="G86" i="12"/>
  <c r="M86" i="12" s="1"/>
  <c r="E87" i="12"/>
  <c r="P87" i="12"/>
  <c r="F87" i="12"/>
  <c r="G87" i="12"/>
  <c r="O87" i="12" s="1"/>
  <c r="Q87" i="12"/>
  <c r="E88" i="12"/>
  <c r="P88" i="12"/>
  <c r="F88" i="12"/>
  <c r="G88" i="12"/>
  <c r="Q88" i="12" s="1"/>
  <c r="E89" i="12"/>
  <c r="P89" i="12"/>
  <c r="F89" i="12"/>
  <c r="G89" i="12"/>
  <c r="Q89" i="12"/>
  <c r="E90" i="12"/>
  <c r="P90" i="12"/>
  <c r="F90" i="12"/>
  <c r="G90" i="12"/>
  <c r="Q90" i="12" s="1"/>
  <c r="E91" i="12"/>
  <c r="P91" i="12"/>
  <c r="F91" i="12"/>
  <c r="G91" i="12"/>
  <c r="Q91" i="12" s="1"/>
  <c r="F92" i="12"/>
  <c r="G92" i="12"/>
  <c r="Q92" i="12" s="1"/>
  <c r="E93" i="12"/>
  <c r="P93" i="12"/>
  <c r="F93" i="12"/>
  <c r="G93" i="12"/>
  <c r="Q93" i="12" s="1"/>
  <c r="E94" i="12"/>
  <c r="P94" i="12"/>
  <c r="F94" i="12"/>
  <c r="G94" i="12"/>
  <c r="E95" i="12"/>
  <c r="P95" i="12"/>
  <c r="F95" i="12"/>
  <c r="G95" i="12"/>
  <c r="Q95" i="12"/>
  <c r="F96" i="12"/>
  <c r="G96" i="12"/>
  <c r="E97" i="12"/>
  <c r="P97" i="12"/>
  <c r="F97" i="12"/>
  <c r="G97" i="12"/>
  <c r="Q97" i="12"/>
  <c r="E98" i="12"/>
  <c r="P98" i="12"/>
  <c r="F98" i="12"/>
  <c r="G98" i="12"/>
  <c r="M98" i="12" s="1"/>
  <c r="BS8" i="1"/>
  <c r="C7" i="11"/>
  <c r="D7" i="11"/>
  <c r="E99" i="12"/>
  <c r="P99" i="12"/>
  <c r="F99" i="12"/>
  <c r="G99" i="12"/>
  <c r="M99" i="12" s="1"/>
  <c r="Q99" i="12"/>
  <c r="E100" i="12"/>
  <c r="P100" i="12"/>
  <c r="F100" i="12"/>
  <c r="G100" i="12"/>
  <c r="O100" i="12" s="1"/>
  <c r="E101" i="12"/>
  <c r="P101" i="12"/>
  <c r="F101" i="12"/>
  <c r="G101" i="12"/>
  <c r="M101" i="12" s="1"/>
  <c r="Q101" i="12"/>
  <c r="E102" i="12"/>
  <c r="P102" i="12"/>
  <c r="F102" i="12"/>
  <c r="G102" i="12"/>
  <c r="Q102" i="12" s="1"/>
  <c r="E103" i="12"/>
  <c r="P103" i="12"/>
  <c r="F103" i="12"/>
  <c r="G103" i="12"/>
  <c r="Q103" i="12"/>
  <c r="E104" i="12"/>
  <c r="P104" i="12"/>
  <c r="F104" i="12"/>
  <c r="G104" i="12"/>
  <c r="O104" i="12" s="1"/>
  <c r="E105" i="12"/>
  <c r="P105" i="12"/>
  <c r="F105" i="12"/>
  <c r="G105" i="12"/>
  <c r="Q105" i="12" s="1"/>
  <c r="E106" i="12"/>
  <c r="P106" i="12"/>
  <c r="F106" i="12"/>
  <c r="G106" i="12"/>
  <c r="F107" i="12"/>
  <c r="G107" i="12"/>
  <c r="Q107" i="12" s="1"/>
  <c r="E108" i="12"/>
  <c r="P108" i="12"/>
  <c r="F108" i="12"/>
  <c r="G108" i="12"/>
  <c r="E109" i="12"/>
  <c r="P109" i="12"/>
  <c r="F109" i="12"/>
  <c r="G109" i="12"/>
  <c r="Q109" i="12"/>
  <c r="F110" i="12"/>
  <c r="G110" i="12"/>
  <c r="E111" i="12"/>
  <c r="P111" i="12"/>
  <c r="F111" i="12"/>
  <c r="G111" i="12"/>
  <c r="Q111" i="12"/>
  <c r="F112" i="12"/>
  <c r="G112" i="12"/>
  <c r="F113" i="12"/>
  <c r="G113" i="12"/>
  <c r="Q113" i="12" s="1"/>
  <c r="F114" i="12"/>
  <c r="G114" i="12"/>
  <c r="Q114" i="12" s="1"/>
  <c r="F115" i="12"/>
  <c r="G115" i="12"/>
  <c r="Q115" i="12"/>
  <c r="F116" i="12"/>
  <c r="G116" i="12"/>
  <c r="Q116" i="12" s="1"/>
  <c r="F117" i="12"/>
  <c r="G117" i="12"/>
  <c r="M117" i="12" s="1"/>
  <c r="Q117" i="12"/>
  <c r="E118" i="12"/>
  <c r="P118" i="12"/>
  <c r="F118" i="12"/>
  <c r="G118" i="12"/>
  <c r="Q118" i="12" s="1"/>
  <c r="F119" i="12"/>
  <c r="G119" i="12"/>
  <c r="O119" i="12" s="1"/>
  <c r="Q119" i="12"/>
  <c r="F120" i="12"/>
  <c r="G120" i="12"/>
  <c r="M120" i="12" s="1"/>
  <c r="BS9" i="1"/>
  <c r="C8" i="11"/>
  <c r="D8" i="11"/>
  <c r="E327" i="12"/>
  <c r="P327" i="12"/>
  <c r="F327" i="12"/>
  <c r="G327" i="12"/>
  <c r="Q327" i="12" s="1"/>
  <c r="E328" i="12"/>
  <c r="P328" i="12"/>
  <c r="F328" i="12"/>
  <c r="G328" i="12"/>
  <c r="Q328" i="12"/>
  <c r="E329" i="12"/>
  <c r="P329" i="12"/>
  <c r="F329" i="12"/>
  <c r="G329" i="12"/>
  <c r="Q329" i="12" s="1"/>
  <c r="E330" i="12"/>
  <c r="P330" i="12"/>
  <c r="F330" i="12"/>
  <c r="G330" i="12"/>
  <c r="O330" i="12" s="1"/>
  <c r="Q330" i="12"/>
  <c r="E331" i="12"/>
  <c r="P331" i="12"/>
  <c r="F331" i="12"/>
  <c r="G331" i="12"/>
  <c r="O331" i="12" s="1"/>
  <c r="E332" i="12"/>
  <c r="P332" i="12"/>
  <c r="F332" i="12"/>
  <c r="G332" i="12"/>
  <c r="K332" i="12" s="1"/>
  <c r="F333" i="12"/>
  <c r="G333" i="12"/>
  <c r="M333" i="12" s="1"/>
  <c r="E334" i="12"/>
  <c r="P334" i="12"/>
  <c r="F334" i="12"/>
  <c r="G334" i="12"/>
  <c r="Q334" i="12" s="1"/>
  <c r="F335" i="12"/>
  <c r="G335" i="12"/>
  <c r="O335" i="12" s="1"/>
  <c r="F336" i="12"/>
  <c r="G336" i="12"/>
  <c r="M336" i="12" s="1"/>
  <c r="Q336" i="12"/>
  <c r="E337" i="12"/>
  <c r="P337" i="12"/>
  <c r="F337" i="12"/>
  <c r="G337" i="12"/>
  <c r="O337" i="12" s="1"/>
  <c r="E338" i="12"/>
  <c r="P338" i="12"/>
  <c r="F338" i="12"/>
  <c r="G338" i="12"/>
  <c r="M338" i="12" s="1"/>
  <c r="E339" i="12"/>
  <c r="P339" i="12"/>
  <c r="F339" i="12"/>
  <c r="G339" i="12"/>
  <c r="O339" i="12" s="1"/>
  <c r="Q339" i="12"/>
  <c r="BS25" i="1"/>
  <c r="C24" i="11"/>
  <c r="D24" i="11"/>
  <c r="N21" i="12"/>
  <c r="N22" i="12"/>
  <c r="O22" i="12"/>
  <c r="N23" i="12"/>
  <c r="O23" i="12"/>
  <c r="N24" i="12"/>
  <c r="N25" i="12"/>
  <c r="N26" i="12"/>
  <c r="O26" i="12"/>
  <c r="N27" i="12"/>
  <c r="O27" i="12"/>
  <c r="N28" i="12"/>
  <c r="N29" i="12"/>
  <c r="N30" i="12"/>
  <c r="O32" i="12"/>
  <c r="N33" i="12"/>
  <c r="N34" i="12"/>
  <c r="N35" i="12"/>
  <c r="O36" i="12"/>
  <c r="N38" i="12"/>
  <c r="O38" i="12"/>
  <c r="N39" i="12"/>
  <c r="N40" i="12"/>
  <c r="N41" i="12"/>
  <c r="N42" i="12"/>
  <c r="N43" i="12"/>
  <c r="O43" i="12"/>
  <c r="N44" i="12"/>
  <c r="O48" i="12"/>
  <c r="O49" i="12"/>
  <c r="N52" i="12"/>
  <c r="N53" i="12"/>
  <c r="O53" i="12"/>
  <c r="N54" i="12"/>
  <c r="O54" i="12"/>
  <c r="N55" i="12"/>
  <c r="O55" i="12"/>
  <c r="N56" i="12"/>
  <c r="N57" i="12"/>
  <c r="N58" i="12"/>
  <c r="N59" i="12"/>
  <c r="O59" i="12"/>
  <c r="N60" i="12"/>
  <c r="N61" i="12"/>
  <c r="O61" i="12"/>
  <c r="N63" i="12"/>
  <c r="O63" i="12"/>
  <c r="O65" i="12"/>
  <c r="O66" i="12"/>
  <c r="N67" i="12"/>
  <c r="O67" i="12"/>
  <c r="O68" i="12"/>
  <c r="O70" i="12"/>
  <c r="O71" i="12"/>
  <c r="N73" i="12"/>
  <c r="N74" i="12"/>
  <c r="N75" i="12"/>
  <c r="N76" i="12"/>
  <c r="O76" i="12"/>
  <c r="N77" i="12"/>
  <c r="O77" i="12"/>
  <c r="N78" i="12"/>
  <c r="O78" i="12"/>
  <c r="N79" i="12"/>
  <c r="N80" i="12"/>
  <c r="O80" i="12"/>
  <c r="N81" i="12"/>
  <c r="O81" i="12"/>
  <c r="N84" i="12"/>
  <c r="O84" i="12"/>
  <c r="N85" i="12"/>
  <c r="O85" i="12"/>
  <c r="N86" i="12"/>
  <c r="N87" i="12"/>
  <c r="N88" i="12"/>
  <c r="O88" i="12"/>
  <c r="N89" i="12"/>
  <c r="O89" i="12"/>
  <c r="N90" i="12"/>
  <c r="N91" i="12"/>
  <c r="O92" i="12"/>
  <c r="N93" i="12"/>
  <c r="N94" i="12"/>
  <c r="N95" i="12"/>
  <c r="O95" i="12"/>
  <c r="N97" i="12"/>
  <c r="O97" i="12"/>
  <c r="N98" i="12"/>
  <c r="N99" i="12"/>
  <c r="O99" i="12"/>
  <c r="N100" i="12"/>
  <c r="N101" i="12"/>
  <c r="O101" i="12"/>
  <c r="N102" i="12"/>
  <c r="O102" i="12"/>
  <c r="N103" i="12"/>
  <c r="O103" i="12"/>
  <c r="N104" i="12"/>
  <c r="N105" i="12"/>
  <c r="O105" i="12"/>
  <c r="N106" i="12"/>
  <c r="O106" i="12"/>
  <c r="N108" i="12"/>
  <c r="N109" i="12"/>
  <c r="O109" i="12"/>
  <c r="N111" i="12"/>
  <c r="O111" i="12"/>
  <c r="O113" i="12"/>
  <c r="O115" i="12"/>
  <c r="O117" i="12"/>
  <c r="N118" i="12"/>
  <c r="O118" i="12"/>
  <c r="O120" i="12"/>
  <c r="N327" i="12"/>
  <c r="O327" i="12"/>
  <c r="N328" i="12"/>
  <c r="O328" i="12"/>
  <c r="N329" i="12"/>
  <c r="O329" i="12"/>
  <c r="N330" i="12"/>
  <c r="N331" i="12"/>
  <c r="N332" i="12"/>
  <c r="N334" i="12"/>
  <c r="O336" i="12"/>
  <c r="N337" i="12"/>
  <c r="N338" i="12"/>
  <c r="N339" i="12"/>
  <c r="L21" i="12"/>
  <c r="L22" i="12"/>
  <c r="M22" i="12"/>
  <c r="L23" i="12"/>
  <c r="L24" i="12"/>
  <c r="L25" i="12"/>
  <c r="L26" i="12"/>
  <c r="M26" i="12"/>
  <c r="L27" i="12"/>
  <c r="L28" i="12"/>
  <c r="L29" i="12"/>
  <c r="M29" i="12"/>
  <c r="L30" i="12"/>
  <c r="M30" i="12"/>
  <c r="M32" i="12"/>
  <c r="L33" i="12"/>
  <c r="L34" i="12"/>
  <c r="L35" i="12"/>
  <c r="L38" i="12"/>
  <c r="M38" i="12"/>
  <c r="L39" i="12"/>
  <c r="L40" i="12"/>
  <c r="M40" i="12"/>
  <c r="L41" i="12"/>
  <c r="L42" i="12"/>
  <c r="L43" i="12"/>
  <c r="M43" i="12"/>
  <c r="L44" i="12"/>
  <c r="M47" i="12"/>
  <c r="M48" i="12"/>
  <c r="M49" i="12"/>
  <c r="L52" i="12"/>
  <c r="L53" i="12"/>
  <c r="M53" i="12"/>
  <c r="L54" i="12"/>
  <c r="M54" i="12"/>
  <c r="L55" i="12"/>
  <c r="M55" i="12"/>
  <c r="L56" i="12"/>
  <c r="L57" i="12"/>
  <c r="L58" i="12"/>
  <c r="M58" i="12"/>
  <c r="L59" i="12"/>
  <c r="M59" i="12"/>
  <c r="L60" i="12"/>
  <c r="L61" i="12"/>
  <c r="M61" i="12"/>
  <c r="L63" i="12"/>
  <c r="M64" i="12"/>
  <c r="M65" i="12"/>
  <c r="M66" i="12"/>
  <c r="L67" i="12"/>
  <c r="M67" i="12"/>
  <c r="M68" i="12"/>
  <c r="M70" i="12"/>
  <c r="M72" i="12"/>
  <c r="L73" i="12"/>
  <c r="L74" i="12"/>
  <c r="L75" i="12"/>
  <c r="L76" i="12"/>
  <c r="L77" i="12"/>
  <c r="L78" i="12"/>
  <c r="L79" i="12"/>
  <c r="M79" i="12"/>
  <c r="L80" i="12"/>
  <c r="L81" i="12"/>
  <c r="M81" i="12"/>
  <c r="M82" i="12"/>
  <c r="L84" i="12"/>
  <c r="M84" i="12"/>
  <c r="L85" i="12"/>
  <c r="M85" i="12"/>
  <c r="L86" i="12"/>
  <c r="L87" i="12"/>
  <c r="M87" i="12"/>
  <c r="L88" i="12"/>
  <c r="M88" i="12"/>
  <c r="L89" i="12"/>
  <c r="M89" i="12"/>
  <c r="L90" i="12"/>
  <c r="M90" i="12"/>
  <c r="L91" i="12"/>
  <c r="M91" i="12"/>
  <c r="L93" i="12"/>
  <c r="M93" i="12"/>
  <c r="L94" i="12"/>
  <c r="L95" i="12"/>
  <c r="M95" i="12"/>
  <c r="M96" i="12"/>
  <c r="L97" i="12"/>
  <c r="M97" i="12"/>
  <c r="L98" i="12"/>
  <c r="L99" i="12"/>
  <c r="L100" i="12"/>
  <c r="L101" i="12"/>
  <c r="L102" i="12"/>
  <c r="L103" i="12"/>
  <c r="M103" i="12"/>
  <c r="L104" i="12"/>
  <c r="L105" i="12"/>
  <c r="L106" i="12"/>
  <c r="M107" i="12"/>
  <c r="L108" i="12"/>
  <c r="L109" i="12"/>
  <c r="M109" i="12"/>
  <c r="L111" i="12"/>
  <c r="M111" i="12"/>
  <c r="M112" i="12"/>
  <c r="M114" i="12"/>
  <c r="M115" i="12"/>
  <c r="M116" i="12"/>
  <c r="L118" i="12"/>
  <c r="M119" i="12"/>
  <c r="L327" i="12"/>
  <c r="L328" i="12"/>
  <c r="M328" i="12"/>
  <c r="L329" i="12"/>
  <c r="M329" i="12"/>
  <c r="L330" i="12"/>
  <c r="L331" i="12"/>
  <c r="L332" i="12"/>
  <c r="L334" i="12"/>
  <c r="M334" i="12"/>
  <c r="L337" i="12"/>
  <c r="M337" i="12"/>
  <c r="L338" i="12"/>
  <c r="L339" i="12"/>
  <c r="M339" i="12"/>
  <c r="J21" i="12"/>
  <c r="J22" i="12"/>
  <c r="J23" i="12"/>
  <c r="J24" i="12"/>
  <c r="J25" i="12"/>
  <c r="J26" i="12"/>
  <c r="J27" i="12"/>
  <c r="K27" i="12"/>
  <c r="J28" i="12"/>
  <c r="J29" i="12"/>
  <c r="J30" i="12"/>
  <c r="K32" i="12"/>
  <c r="J33" i="12"/>
  <c r="K33" i="12"/>
  <c r="J34" i="12"/>
  <c r="J35" i="12"/>
  <c r="K36" i="12"/>
  <c r="J38" i="12"/>
  <c r="J39" i="12"/>
  <c r="J40" i="12"/>
  <c r="K40" i="12"/>
  <c r="J41" i="12"/>
  <c r="J42" i="12"/>
  <c r="J43" i="12"/>
  <c r="K43" i="12"/>
  <c r="J44" i="12"/>
  <c r="K46" i="12"/>
  <c r="K49" i="12"/>
  <c r="J52" i="12"/>
  <c r="J53" i="12"/>
  <c r="J54" i="12"/>
  <c r="K54" i="12"/>
  <c r="J55" i="12"/>
  <c r="K55" i="12"/>
  <c r="J56" i="12"/>
  <c r="J57" i="12"/>
  <c r="J58" i="12"/>
  <c r="K58" i="12"/>
  <c r="J59" i="12"/>
  <c r="K59" i="12"/>
  <c r="J60" i="12"/>
  <c r="K60" i="12"/>
  <c r="J61" i="12"/>
  <c r="K62" i="12"/>
  <c r="J63" i="12"/>
  <c r="K64" i="12"/>
  <c r="K65" i="12"/>
  <c r="K66" i="12"/>
  <c r="J67" i="12"/>
  <c r="K67" i="12"/>
  <c r="K72" i="12"/>
  <c r="J73" i="12"/>
  <c r="J74" i="12"/>
  <c r="J75" i="12"/>
  <c r="J76" i="12"/>
  <c r="K76" i="12"/>
  <c r="J77" i="12"/>
  <c r="J78" i="12"/>
  <c r="K78" i="12"/>
  <c r="J79" i="12"/>
  <c r="J80" i="12"/>
  <c r="K80" i="12"/>
  <c r="J81" i="12"/>
  <c r="K81" i="12"/>
  <c r="J84" i="12"/>
  <c r="K84" i="12"/>
  <c r="J85" i="12"/>
  <c r="K85" i="12"/>
  <c r="J86" i="12"/>
  <c r="J87" i="12"/>
  <c r="J88" i="12"/>
  <c r="K88" i="12"/>
  <c r="J89" i="12"/>
  <c r="K89" i="12"/>
  <c r="J90" i="12"/>
  <c r="J91" i="12"/>
  <c r="K92" i="12"/>
  <c r="J93" i="12"/>
  <c r="K93" i="12"/>
  <c r="J94" i="12"/>
  <c r="J95" i="12"/>
  <c r="K95" i="12"/>
  <c r="J97" i="12"/>
  <c r="K97" i="12"/>
  <c r="J98" i="12"/>
  <c r="J99" i="12"/>
  <c r="K99" i="12"/>
  <c r="J100" i="12"/>
  <c r="J101" i="12"/>
  <c r="K101" i="12"/>
  <c r="J102" i="12"/>
  <c r="K102" i="12"/>
  <c r="J103" i="12"/>
  <c r="K103" i="12"/>
  <c r="J104" i="12"/>
  <c r="K104" i="12"/>
  <c r="J105" i="12"/>
  <c r="K105" i="12"/>
  <c r="J106" i="12"/>
  <c r="J108" i="12"/>
  <c r="J109" i="12"/>
  <c r="K109" i="12"/>
  <c r="J111" i="12"/>
  <c r="K111" i="12"/>
  <c r="K113" i="12"/>
  <c r="K114" i="12"/>
  <c r="K115" i="12"/>
  <c r="K117" i="12"/>
  <c r="J118" i="12"/>
  <c r="K118" i="12"/>
  <c r="K120" i="12"/>
  <c r="J327" i="12"/>
  <c r="K327" i="12"/>
  <c r="J328" i="12"/>
  <c r="K328" i="12"/>
  <c r="J329" i="12"/>
  <c r="K329" i="12"/>
  <c r="J330" i="12"/>
  <c r="K330" i="12"/>
  <c r="J331" i="12"/>
  <c r="K331" i="12"/>
  <c r="J332" i="12"/>
  <c r="J334" i="12"/>
  <c r="K334" i="12"/>
  <c r="J337" i="12"/>
  <c r="J338" i="12"/>
  <c r="K338" i="12"/>
  <c r="J339" i="12"/>
  <c r="K339" i="12"/>
  <c r="H302" i="12"/>
  <c r="H303" i="12"/>
  <c r="H304" i="12"/>
  <c r="H305" i="12"/>
  <c r="I305" i="12"/>
  <c r="H306" i="12"/>
  <c r="I306" i="12"/>
  <c r="I307" i="12"/>
  <c r="H308" i="12"/>
  <c r="I309" i="12"/>
  <c r="H312" i="12"/>
  <c r="H314" i="12"/>
  <c r="H315" i="12"/>
  <c r="I315" i="12"/>
  <c r="H316" i="12"/>
  <c r="H317" i="12"/>
  <c r="H318" i="12"/>
  <c r="I318" i="12"/>
  <c r="H319" i="12"/>
  <c r="H320" i="12"/>
  <c r="I320" i="12"/>
  <c r="H322" i="12"/>
  <c r="I322" i="12"/>
  <c r="H324" i="12"/>
  <c r="I324" i="12"/>
  <c r="H326" i="12"/>
  <c r="I326" i="12"/>
  <c r="H340" i="12"/>
  <c r="I340" i="12"/>
  <c r="H341" i="12"/>
  <c r="I341" i="12"/>
  <c r="E25" i="11" s="1"/>
  <c r="F25" i="11" s="1"/>
  <c r="B38" i="9" s="1"/>
  <c r="H342" i="12"/>
  <c r="I342" i="12"/>
  <c r="H343" i="12"/>
  <c r="I343" i="12"/>
  <c r="H344" i="12"/>
  <c r="I344" i="12"/>
  <c r="H345" i="12"/>
  <c r="I345" i="12"/>
  <c r="H346" i="12"/>
  <c r="I346" i="12"/>
  <c r="H347" i="12"/>
  <c r="I347" i="12"/>
  <c r="I348" i="12"/>
  <c r="I349" i="12"/>
  <c r="H350" i="12"/>
  <c r="I350" i="12"/>
  <c r="I351" i="12"/>
  <c r="H352" i="12"/>
  <c r="H353" i="12"/>
  <c r="I353" i="12"/>
  <c r="H354" i="12"/>
  <c r="H355" i="12"/>
  <c r="H357" i="12"/>
  <c r="H358" i="12"/>
  <c r="I358" i="12"/>
  <c r="H360" i="12"/>
  <c r="I360" i="12"/>
  <c r="H362" i="12"/>
  <c r="I362" i="12"/>
  <c r="H365" i="12"/>
  <c r="I367" i="12"/>
  <c r="I370" i="12"/>
  <c r="I372" i="12"/>
  <c r="H374" i="12"/>
  <c r="H375" i="12"/>
  <c r="H376" i="12"/>
  <c r="I376" i="12"/>
  <c r="H377" i="12"/>
  <c r="I377" i="12"/>
  <c r="H378" i="12"/>
  <c r="I378" i="12"/>
  <c r="H379" i="12"/>
  <c r="I379" i="12"/>
  <c r="H380" i="12"/>
  <c r="H381" i="12"/>
  <c r="I381" i="12"/>
  <c r="H382" i="12"/>
  <c r="H383" i="12"/>
  <c r="H385" i="12"/>
  <c r="I387" i="12"/>
  <c r="I389" i="12"/>
  <c r="H391" i="12"/>
  <c r="I391" i="12"/>
  <c r="H2" i="12"/>
  <c r="H3" i="12"/>
  <c r="H4" i="12"/>
  <c r="H5" i="12"/>
  <c r="H6" i="12"/>
  <c r="H7" i="12"/>
  <c r="H8" i="12"/>
  <c r="H9" i="12"/>
  <c r="H10" i="12"/>
  <c r="H11" i="12"/>
  <c r="H12" i="12"/>
  <c r="H14" i="12"/>
  <c r="H15" i="12"/>
  <c r="H18" i="12"/>
  <c r="H237" i="12"/>
  <c r="I237" i="12"/>
  <c r="E17" i="11" s="1"/>
  <c r="F17" i="11" s="1"/>
  <c r="B28" i="9" s="1"/>
  <c r="H238" i="12"/>
  <c r="I238" i="12"/>
  <c r="H239" i="12"/>
  <c r="I239" i="12"/>
  <c r="H240" i="12"/>
  <c r="I240" i="12"/>
  <c r="H241" i="12"/>
  <c r="I241" i="12"/>
  <c r="H242" i="12"/>
  <c r="I242" i="12"/>
  <c r="H243" i="12"/>
  <c r="I243" i="12"/>
  <c r="H244" i="12"/>
  <c r="I244" i="12"/>
  <c r="I245" i="12"/>
  <c r="H246" i="12"/>
  <c r="I246" i="12"/>
  <c r="H247" i="12"/>
  <c r="I247" i="12"/>
  <c r="H248" i="12"/>
  <c r="I248" i="12"/>
  <c r="I249" i="12"/>
  <c r="I250" i="12"/>
  <c r="I251" i="12"/>
  <c r="I252" i="12"/>
  <c r="H253" i="12"/>
  <c r="I253" i="12"/>
  <c r="H254" i="12"/>
  <c r="I254" i="12"/>
  <c r="H255" i="12"/>
  <c r="I255" i="12"/>
  <c r="H256" i="12"/>
  <c r="I256" i="12"/>
  <c r="H257" i="12"/>
  <c r="H258" i="12"/>
  <c r="I258" i="12"/>
  <c r="H259" i="12"/>
  <c r="H260" i="12"/>
  <c r="I260" i="12"/>
  <c r="H261" i="12"/>
  <c r="I261" i="12"/>
  <c r="I262" i="12"/>
  <c r="H263" i="12"/>
  <c r="I263" i="12"/>
  <c r="H264" i="12"/>
  <c r="I264" i="12"/>
  <c r="I265" i="12"/>
  <c r="I266" i="12"/>
  <c r="H269" i="12"/>
  <c r="I269" i="12"/>
  <c r="H270" i="12"/>
  <c r="I270" i="12"/>
  <c r="H271" i="12"/>
  <c r="H272" i="12"/>
  <c r="I272" i="12"/>
  <c r="H273" i="12"/>
  <c r="I273" i="12"/>
  <c r="H274" i="12"/>
  <c r="I274" i="12"/>
  <c r="I275" i="12"/>
  <c r="H276" i="12"/>
  <c r="I276" i="12"/>
  <c r="H277" i="12"/>
  <c r="I277" i="12"/>
  <c r="I278" i="12"/>
  <c r="I279" i="12"/>
  <c r="H280" i="12"/>
  <c r="I280" i="12"/>
  <c r="H281" i="12"/>
  <c r="I281" i="12"/>
  <c r="I282" i="12"/>
  <c r="I283" i="12"/>
  <c r="H284" i="12"/>
  <c r="I284" i="12"/>
  <c r="E20" i="11" s="1"/>
  <c r="F20" i="11" s="1"/>
  <c r="B31" i="9" s="1"/>
  <c r="H285" i="12"/>
  <c r="I285" i="12"/>
  <c r="H286" i="12"/>
  <c r="I286" i="12"/>
  <c r="H287" i="12"/>
  <c r="I287" i="12"/>
  <c r="H288" i="12"/>
  <c r="I288" i="12"/>
  <c r="H289" i="12"/>
  <c r="I289" i="12"/>
  <c r="I290" i="12"/>
  <c r="H291" i="12"/>
  <c r="I291" i="12"/>
  <c r="H292" i="12"/>
  <c r="I292" i="12"/>
  <c r="H293" i="12"/>
  <c r="I293" i="12"/>
  <c r="H294" i="12"/>
  <c r="I294" i="12"/>
  <c r="H295" i="12"/>
  <c r="I295" i="12"/>
  <c r="H296" i="12"/>
  <c r="I296" i="12"/>
  <c r="I297" i="12"/>
  <c r="H298" i="12"/>
  <c r="I298" i="12"/>
  <c r="E21" i="11" s="1"/>
  <c r="F21" i="11" s="1"/>
  <c r="B32" i="9" s="1"/>
  <c r="I299" i="12"/>
  <c r="H300" i="12"/>
  <c r="I300" i="12"/>
  <c r="H301" i="12"/>
  <c r="I301" i="12"/>
  <c r="H432" i="12"/>
  <c r="I432" i="12"/>
  <c r="H433" i="12"/>
  <c r="H434" i="12"/>
  <c r="I434" i="12"/>
  <c r="H435" i="12"/>
  <c r="I435" i="12"/>
  <c r="H436" i="12"/>
  <c r="I436" i="12"/>
  <c r="H437" i="12"/>
  <c r="H438" i="12"/>
  <c r="I438" i="12"/>
  <c r="I439" i="12"/>
  <c r="I440" i="12"/>
  <c r="I441" i="12"/>
  <c r="I442" i="12"/>
  <c r="I443" i="12"/>
  <c r="I444" i="12"/>
  <c r="H445" i="12"/>
  <c r="I446" i="12"/>
  <c r="I447" i="12"/>
  <c r="H156" i="12"/>
  <c r="I156" i="12"/>
  <c r="H157" i="12"/>
  <c r="I157" i="12"/>
  <c r="H158" i="12"/>
  <c r="I158" i="12"/>
  <c r="H159" i="12"/>
  <c r="I159" i="12"/>
  <c r="H160" i="12"/>
  <c r="I160" i="12"/>
  <c r="H161" i="12"/>
  <c r="I161" i="12"/>
  <c r="H162" i="12"/>
  <c r="I162" i="12"/>
  <c r="I163" i="12"/>
  <c r="H164" i="12"/>
  <c r="I164" i="12"/>
  <c r="H165" i="12"/>
  <c r="I165" i="12"/>
  <c r="I166" i="12"/>
  <c r="E12" i="11"/>
  <c r="F12" i="11" s="1"/>
  <c r="B20" i="9" s="1"/>
  <c r="H167" i="12"/>
  <c r="I167" i="12"/>
  <c r="H168" i="12"/>
  <c r="I168" i="12"/>
  <c r="H169" i="12"/>
  <c r="I169" i="12"/>
  <c r="H170" i="12"/>
  <c r="I170" i="12"/>
  <c r="H171" i="12"/>
  <c r="I171" i="12"/>
  <c r="H172" i="12"/>
  <c r="I172" i="12"/>
  <c r="H173" i="12"/>
  <c r="I173" i="12"/>
  <c r="H174" i="12"/>
  <c r="I174" i="12"/>
  <c r="H175" i="12"/>
  <c r="I175" i="12"/>
  <c r="H176" i="12"/>
  <c r="I176" i="12"/>
  <c r="I177" i="12"/>
  <c r="I178" i="12"/>
  <c r="H179" i="12"/>
  <c r="I179" i="12"/>
  <c r="H180" i="12"/>
  <c r="I180" i="12"/>
  <c r="I181" i="12"/>
  <c r="I182" i="12"/>
  <c r="I183" i="12"/>
  <c r="H184" i="12"/>
  <c r="I184" i="12"/>
  <c r="H185" i="12"/>
  <c r="I185" i="12"/>
  <c r="E13" i="11"/>
  <c r="F13" i="11" s="1"/>
  <c r="B21" i="9" s="1"/>
  <c r="H186" i="12"/>
  <c r="I186" i="12"/>
  <c r="H187" i="12"/>
  <c r="I187" i="12"/>
  <c r="H188" i="12"/>
  <c r="I188" i="12"/>
  <c r="H189" i="12"/>
  <c r="I189" i="12"/>
  <c r="H190" i="12"/>
  <c r="I190" i="12"/>
  <c r="H191" i="12"/>
  <c r="I191" i="12"/>
  <c r="H192" i="12"/>
  <c r="I192" i="12"/>
  <c r="H193" i="12"/>
  <c r="I193" i="12"/>
  <c r="H194" i="12"/>
  <c r="I194" i="12"/>
  <c r="H195" i="12"/>
  <c r="I195" i="12"/>
  <c r="I196" i="12"/>
  <c r="I197" i="12"/>
  <c r="I198" i="12"/>
  <c r="I199" i="12"/>
  <c r="H200" i="12"/>
  <c r="I200" i="12"/>
  <c r="I201" i="12"/>
  <c r="I202" i="12"/>
  <c r="I203" i="12"/>
  <c r="I205" i="12"/>
  <c r="H206" i="12"/>
  <c r="I206" i="12"/>
  <c r="H207" i="12"/>
  <c r="I207" i="12"/>
  <c r="H208" i="12"/>
  <c r="I208" i="12"/>
  <c r="H209" i="12"/>
  <c r="I209" i="12"/>
  <c r="H210" i="12"/>
  <c r="I210" i="12"/>
  <c r="H211" i="12"/>
  <c r="I211" i="12"/>
  <c r="H212" i="12"/>
  <c r="I212" i="12"/>
  <c r="H213" i="12"/>
  <c r="I213" i="12"/>
  <c r="I214" i="12"/>
  <c r="I215" i="12"/>
  <c r="E15" i="11"/>
  <c r="F15" i="11" s="1"/>
  <c r="B23" i="9" s="1"/>
  <c r="H216" i="12"/>
  <c r="I216" i="12"/>
  <c r="H217" i="12"/>
  <c r="I217" i="12"/>
  <c r="H218" i="12"/>
  <c r="I218" i="12"/>
  <c r="H219" i="12"/>
  <c r="I219" i="12"/>
  <c r="H220" i="12"/>
  <c r="I220" i="12"/>
  <c r="H221" i="12"/>
  <c r="I221" i="12"/>
  <c r="H222" i="12"/>
  <c r="I222" i="12"/>
  <c r="H223" i="12"/>
  <c r="H224" i="12"/>
  <c r="I224" i="12"/>
  <c r="I225" i="12"/>
  <c r="H226" i="12"/>
  <c r="I226" i="12"/>
  <c r="I227" i="12"/>
  <c r="H229" i="12"/>
  <c r="I229" i="12"/>
  <c r="I230" i="12"/>
  <c r="I231" i="12"/>
  <c r="I232" i="12"/>
  <c r="H233" i="12"/>
  <c r="I233" i="12"/>
  <c r="I234" i="12"/>
  <c r="I235" i="12"/>
  <c r="I236" i="12"/>
  <c r="H392" i="12"/>
  <c r="H393" i="12"/>
  <c r="H394" i="12"/>
  <c r="I394" i="12"/>
  <c r="H395" i="12"/>
  <c r="I395" i="12"/>
  <c r="H396" i="12"/>
  <c r="H397" i="12"/>
  <c r="I397" i="12"/>
  <c r="H398" i="12"/>
  <c r="I398" i="12"/>
  <c r="H399" i="12"/>
  <c r="I399" i="12"/>
  <c r="I400" i="12"/>
  <c r="I401" i="12"/>
  <c r="H403" i="12"/>
  <c r="I403" i="12"/>
  <c r="H121" i="12"/>
  <c r="I121" i="12"/>
  <c r="H122" i="12"/>
  <c r="I122" i="12"/>
  <c r="H123" i="12"/>
  <c r="I123" i="12"/>
  <c r="H124" i="12"/>
  <c r="H125" i="12"/>
  <c r="I125" i="12"/>
  <c r="H126" i="12"/>
  <c r="I126" i="12"/>
  <c r="H127" i="12"/>
  <c r="I127" i="12"/>
  <c r="I129" i="12"/>
  <c r="H130" i="12"/>
  <c r="I130" i="12"/>
  <c r="H131" i="12"/>
  <c r="I132" i="12"/>
  <c r="H133" i="12"/>
  <c r="H134" i="12"/>
  <c r="I136" i="12"/>
  <c r="H137" i="12"/>
  <c r="H138" i="12"/>
  <c r="I140" i="12"/>
  <c r="H141" i="12"/>
  <c r="H142" i="12"/>
  <c r="I142" i="12"/>
  <c r="H143" i="12"/>
  <c r="I143" i="12"/>
  <c r="H144" i="12"/>
  <c r="H145" i="12"/>
  <c r="I145" i="12"/>
  <c r="H148" i="12"/>
  <c r="I148" i="12"/>
  <c r="H149" i="12"/>
  <c r="I149" i="12"/>
  <c r="H150" i="12"/>
  <c r="I150" i="12"/>
  <c r="H151" i="12"/>
  <c r="I151" i="12"/>
  <c r="I152" i="12"/>
  <c r="I153" i="12"/>
  <c r="I154" i="12"/>
  <c r="H404" i="12"/>
  <c r="I404" i="12"/>
  <c r="H405" i="12"/>
  <c r="H406" i="12"/>
  <c r="I406" i="12"/>
  <c r="H407" i="12"/>
  <c r="I407" i="12"/>
  <c r="H408" i="12"/>
  <c r="I408" i="12"/>
  <c r="I409" i="12"/>
  <c r="H410" i="12"/>
  <c r="I410" i="12"/>
  <c r="H411" i="12"/>
  <c r="I411" i="12"/>
  <c r="H412" i="12"/>
  <c r="I412" i="12"/>
  <c r="H413" i="12"/>
  <c r="I413" i="12"/>
  <c r="H414" i="12"/>
  <c r="I414" i="12"/>
  <c r="H415" i="12"/>
  <c r="I415" i="12"/>
  <c r="H416" i="12"/>
  <c r="I416" i="12"/>
  <c r="H417" i="12"/>
  <c r="H419" i="12"/>
  <c r="H420" i="12"/>
  <c r="I420" i="12"/>
  <c r="I421" i="12"/>
  <c r="H422" i="12"/>
  <c r="H423" i="12"/>
  <c r="I423" i="12"/>
  <c r="I424" i="12"/>
  <c r="H425" i="12"/>
  <c r="H426" i="12"/>
  <c r="I426" i="12"/>
  <c r="H427" i="12"/>
  <c r="I427" i="12"/>
  <c r="H428" i="12"/>
  <c r="I428" i="12"/>
  <c r="I429" i="12"/>
  <c r="I430" i="12"/>
  <c r="H431" i="12"/>
  <c r="I431" i="12"/>
  <c r="H21" i="12"/>
  <c r="H22" i="12"/>
  <c r="I22" i="12"/>
  <c r="H23" i="12"/>
  <c r="H24" i="12"/>
  <c r="H25" i="12"/>
  <c r="H26" i="12"/>
  <c r="I26" i="12"/>
  <c r="H27" i="12"/>
  <c r="H28" i="12"/>
  <c r="H29" i="12"/>
  <c r="H30" i="12"/>
  <c r="I30" i="12"/>
  <c r="I32" i="12"/>
  <c r="H33" i="12"/>
  <c r="H34" i="12"/>
  <c r="H35" i="12"/>
  <c r="I35" i="12"/>
  <c r="I36" i="12"/>
  <c r="H38" i="12"/>
  <c r="H39" i="12"/>
  <c r="H40" i="12"/>
  <c r="H41" i="12"/>
  <c r="H42" i="12"/>
  <c r="H43" i="12"/>
  <c r="I43" i="12"/>
  <c r="H44" i="12"/>
  <c r="I44" i="12"/>
  <c r="I48" i="12"/>
  <c r="I49" i="12"/>
  <c r="H52" i="12"/>
  <c r="I52" i="12"/>
  <c r="H53" i="12"/>
  <c r="I53" i="12"/>
  <c r="H54" i="12"/>
  <c r="I54" i="12"/>
  <c r="H55" i="12"/>
  <c r="I55" i="12"/>
  <c r="H56" i="12"/>
  <c r="H57" i="12"/>
  <c r="H58" i="12"/>
  <c r="I58" i="12"/>
  <c r="H59" i="12"/>
  <c r="I59" i="12"/>
  <c r="H60" i="12"/>
  <c r="H61" i="12"/>
  <c r="I61" i="12"/>
  <c r="H63" i="12"/>
  <c r="I63" i="12"/>
  <c r="I64" i="12"/>
  <c r="I65" i="12"/>
  <c r="I66" i="12"/>
  <c r="H67" i="12"/>
  <c r="I67" i="12"/>
  <c r="I68" i="12"/>
  <c r="I70" i="12"/>
  <c r="I71" i="12"/>
  <c r="I72" i="12"/>
  <c r="H73" i="12"/>
  <c r="H74" i="12"/>
  <c r="H75" i="12"/>
  <c r="H76" i="12"/>
  <c r="I76" i="12"/>
  <c r="H77" i="12"/>
  <c r="H78" i="12"/>
  <c r="I78" i="12"/>
  <c r="H79" i="12"/>
  <c r="H80" i="12"/>
  <c r="I80" i="12"/>
  <c r="H81" i="12"/>
  <c r="H84" i="12"/>
  <c r="I84" i="12"/>
  <c r="H85" i="12"/>
  <c r="I85" i="12"/>
  <c r="H86" i="12"/>
  <c r="H87" i="12"/>
  <c r="H88" i="12"/>
  <c r="I88" i="12"/>
  <c r="H89" i="12"/>
  <c r="I89" i="12"/>
  <c r="H90" i="12"/>
  <c r="H91" i="12"/>
  <c r="I92" i="12"/>
  <c r="H93" i="12"/>
  <c r="I93" i="12"/>
  <c r="H94" i="12"/>
  <c r="H95" i="12"/>
  <c r="I95" i="12"/>
  <c r="H97" i="12"/>
  <c r="I97" i="12"/>
  <c r="H98" i="12"/>
  <c r="H99" i="12"/>
  <c r="I99" i="12"/>
  <c r="H100" i="12"/>
  <c r="I100" i="12"/>
  <c r="H101" i="12"/>
  <c r="I101" i="12"/>
  <c r="H102" i="12"/>
  <c r="I102" i="12"/>
  <c r="H103" i="12"/>
  <c r="I103" i="12"/>
  <c r="H104" i="12"/>
  <c r="I104" i="12"/>
  <c r="H105" i="12"/>
  <c r="I105" i="12"/>
  <c r="H106" i="12"/>
  <c r="I106" i="12"/>
  <c r="H108" i="12"/>
  <c r="I108" i="12"/>
  <c r="H109" i="12"/>
  <c r="I109" i="12"/>
  <c r="H111" i="12"/>
  <c r="I111" i="12"/>
  <c r="I113" i="12"/>
  <c r="I114" i="12"/>
  <c r="I115" i="12"/>
  <c r="I116" i="12"/>
  <c r="I117" i="12"/>
  <c r="H118" i="12"/>
  <c r="I118" i="12"/>
  <c r="I120" i="12"/>
  <c r="H327" i="12"/>
  <c r="H328" i="12"/>
  <c r="I328" i="12"/>
  <c r="H329" i="12"/>
  <c r="I329" i="12"/>
  <c r="H330" i="12"/>
  <c r="I330" i="12"/>
  <c r="H331" i="12"/>
  <c r="H332" i="12"/>
  <c r="H334" i="12"/>
  <c r="I334" i="12"/>
  <c r="I336" i="12"/>
  <c r="H337" i="12"/>
  <c r="I337" i="12"/>
  <c r="H338" i="12"/>
  <c r="H339" i="12"/>
  <c r="I339" i="12"/>
  <c r="E439" i="12"/>
  <c r="E440" i="12"/>
  <c r="E441" i="12"/>
  <c r="E442" i="12"/>
  <c r="E443" i="12"/>
  <c r="E444" i="12"/>
  <c r="E446" i="12"/>
  <c r="E447" i="12"/>
  <c r="E424" i="12"/>
  <c r="E429" i="12"/>
  <c r="E430" i="12"/>
  <c r="E418" i="12"/>
  <c r="E421" i="12"/>
  <c r="E409" i="12"/>
  <c r="E400" i="12"/>
  <c r="E401" i="12"/>
  <c r="E402" i="12"/>
  <c r="E384" i="12"/>
  <c r="E386" i="12"/>
  <c r="E387" i="12"/>
  <c r="E388" i="12"/>
  <c r="E389" i="12"/>
  <c r="E390" i="12"/>
  <c r="E356" i="12"/>
  <c r="E359" i="12"/>
  <c r="E361" i="12"/>
  <c r="E363" i="12"/>
  <c r="E364" i="12"/>
  <c r="E366" i="12"/>
  <c r="E367" i="12"/>
  <c r="E368" i="12"/>
  <c r="E369" i="12"/>
  <c r="E370" i="12"/>
  <c r="E371" i="12"/>
  <c r="E372" i="12"/>
  <c r="E373" i="12"/>
  <c r="E348" i="12"/>
  <c r="E349" i="12"/>
  <c r="E351" i="12"/>
  <c r="E333" i="12"/>
  <c r="E335" i="12"/>
  <c r="E336" i="12"/>
  <c r="E321" i="12"/>
  <c r="E323" i="12"/>
  <c r="E325" i="12"/>
  <c r="E307" i="12"/>
  <c r="E309" i="12"/>
  <c r="E310" i="12"/>
  <c r="E311" i="12"/>
  <c r="E313" i="12"/>
  <c r="E297" i="12"/>
  <c r="E299" i="12"/>
  <c r="E290" i="12"/>
  <c r="E275" i="12"/>
  <c r="E278" i="12"/>
  <c r="E279" i="12"/>
  <c r="E282" i="12"/>
  <c r="E283" i="12"/>
  <c r="E262" i="12"/>
  <c r="E265" i="12"/>
  <c r="E266" i="12"/>
  <c r="E267" i="12"/>
  <c r="E268" i="12"/>
  <c r="E245" i="12"/>
  <c r="E249" i="12"/>
  <c r="E250" i="12"/>
  <c r="E251" i="12"/>
  <c r="E252" i="12"/>
  <c r="E236" i="12"/>
  <c r="E235" i="12"/>
  <c r="E234" i="12"/>
  <c r="E232" i="12"/>
  <c r="E231" i="12"/>
  <c r="E230" i="12"/>
  <c r="E228" i="12"/>
  <c r="E227" i="12"/>
  <c r="E225" i="12"/>
  <c r="E214" i="12"/>
  <c r="E215" i="12"/>
  <c r="E196" i="12"/>
  <c r="E197" i="12"/>
  <c r="E198" i="12"/>
  <c r="E199" i="12"/>
  <c r="E201" i="12"/>
  <c r="E202" i="12"/>
  <c r="E203" i="12"/>
  <c r="E204" i="12"/>
  <c r="E205" i="12"/>
  <c r="E177" i="12"/>
  <c r="E178" i="12"/>
  <c r="E181" i="12"/>
  <c r="E182" i="12"/>
  <c r="E183" i="12"/>
  <c r="E163" i="12"/>
  <c r="E166" i="12"/>
  <c r="E152" i="12"/>
  <c r="E153" i="12"/>
  <c r="E154" i="12"/>
  <c r="E155" i="12"/>
  <c r="E146" i="12"/>
  <c r="E147" i="12"/>
  <c r="E128" i="12"/>
  <c r="E129" i="12"/>
  <c r="E132" i="12"/>
  <c r="E135" i="12"/>
  <c r="E136" i="12"/>
  <c r="E139" i="12"/>
  <c r="E140" i="12"/>
  <c r="E107" i="12"/>
  <c r="E110" i="12"/>
  <c r="E112" i="12"/>
  <c r="E113" i="12"/>
  <c r="E114" i="12"/>
  <c r="E115" i="12"/>
  <c r="E116" i="12"/>
  <c r="E117" i="12"/>
  <c r="E119" i="12"/>
  <c r="E120" i="12"/>
  <c r="E92" i="12"/>
  <c r="E96" i="12"/>
  <c r="E82" i="12"/>
  <c r="E83" i="12"/>
  <c r="E62" i="12"/>
  <c r="E64" i="12"/>
  <c r="E65" i="12"/>
  <c r="E66" i="12"/>
  <c r="E68" i="12"/>
  <c r="E69" i="12"/>
  <c r="E70" i="12"/>
  <c r="E71" i="12"/>
  <c r="E72" i="12"/>
  <c r="E45" i="12"/>
  <c r="E46" i="12"/>
  <c r="E47" i="12"/>
  <c r="E48" i="12"/>
  <c r="E49" i="12"/>
  <c r="E50" i="12"/>
  <c r="E51" i="12"/>
  <c r="E31" i="12"/>
  <c r="E32" i="12"/>
  <c r="E36" i="12"/>
  <c r="E37" i="12"/>
  <c r="E13" i="12"/>
  <c r="E16" i="12"/>
  <c r="E17" i="12"/>
  <c r="E19" i="12"/>
  <c r="E20" i="12"/>
  <c r="G51" i="3"/>
  <c r="L237" i="12"/>
  <c r="M237" i="12"/>
  <c r="L238" i="12"/>
  <c r="M238" i="12"/>
  <c r="L239" i="12"/>
  <c r="M239" i="12"/>
  <c r="L240" i="12"/>
  <c r="M240" i="12"/>
  <c r="L241" i="12"/>
  <c r="M241" i="12"/>
  <c r="L242" i="12"/>
  <c r="M242" i="12"/>
  <c r="L243" i="12"/>
  <c r="M243" i="12"/>
  <c r="L244" i="12"/>
  <c r="M244" i="12"/>
  <c r="L246" i="12"/>
  <c r="M246" i="12"/>
  <c r="L247" i="12"/>
  <c r="M247" i="12"/>
  <c r="L248" i="12"/>
  <c r="M248" i="12"/>
  <c r="D22" i="4"/>
  <c r="F22" i="4"/>
  <c r="E22" i="4"/>
  <c r="G22" i="4"/>
  <c r="D23" i="4"/>
  <c r="F23" i="4"/>
  <c r="E23" i="4"/>
  <c r="G23" i="4"/>
  <c r="D24" i="4"/>
  <c r="F24" i="4"/>
  <c r="E24" i="4"/>
  <c r="G24" i="4"/>
  <c r="D25" i="4"/>
  <c r="F25" i="4"/>
  <c r="E25" i="4"/>
  <c r="G25" i="4"/>
  <c r="D26" i="4"/>
  <c r="F26" i="4"/>
  <c r="E26" i="4"/>
  <c r="G26" i="4"/>
  <c r="D27" i="4"/>
  <c r="F27" i="4"/>
  <c r="E27" i="4"/>
  <c r="G27" i="4"/>
  <c r="D28" i="4"/>
  <c r="F28" i="4"/>
  <c r="E28" i="4"/>
  <c r="G28" i="4"/>
  <c r="D29" i="4"/>
  <c r="F29" i="4"/>
  <c r="E29" i="4"/>
  <c r="G29" i="4"/>
  <c r="D30" i="4"/>
  <c r="F30" i="4"/>
  <c r="E30" i="4"/>
  <c r="G30" i="4"/>
  <c r="D31" i="4"/>
  <c r="F31" i="4"/>
  <c r="E31" i="4"/>
  <c r="G31" i="4"/>
  <c r="D32" i="4"/>
  <c r="F32" i="4"/>
  <c r="E32" i="4"/>
  <c r="G32" i="4"/>
  <c r="D33" i="4"/>
  <c r="F33" i="4"/>
  <c r="E33" i="4"/>
  <c r="G33" i="4"/>
  <c r="D34" i="4"/>
  <c r="F34" i="4"/>
  <c r="E34" i="4"/>
  <c r="G34" i="4"/>
  <c r="D35" i="4"/>
  <c r="F35" i="4"/>
  <c r="E35" i="4"/>
  <c r="G35" i="4"/>
  <c r="D36" i="4"/>
  <c r="F36" i="4"/>
  <c r="E36" i="4"/>
  <c r="G36" i="4"/>
  <c r="D37" i="4"/>
  <c r="F37" i="4"/>
  <c r="E37" i="4"/>
  <c r="G37" i="4"/>
  <c r="D38" i="4"/>
  <c r="F38" i="4"/>
  <c r="E38" i="4"/>
  <c r="G38" i="4"/>
  <c r="D433" i="4"/>
  <c r="P433" i="4"/>
  <c r="E433" i="4"/>
  <c r="Q433" i="4"/>
  <c r="D434" i="4"/>
  <c r="P434" i="4"/>
  <c r="E434" i="4"/>
  <c r="Q434" i="4"/>
  <c r="D435" i="4"/>
  <c r="P435" i="4"/>
  <c r="E435" i="4"/>
  <c r="Q435" i="4"/>
  <c r="D436" i="4"/>
  <c r="P436" i="4"/>
  <c r="E436" i="4"/>
  <c r="Q436" i="4"/>
  <c r="D437" i="4"/>
  <c r="P437" i="4"/>
  <c r="E437" i="4"/>
  <c r="Q437" i="4"/>
  <c r="D438" i="4"/>
  <c r="P438" i="4"/>
  <c r="E438" i="4"/>
  <c r="Q438" i="4"/>
  <c r="D439" i="4"/>
  <c r="P439" i="4"/>
  <c r="E439" i="4"/>
  <c r="Q439" i="4"/>
  <c r="D440" i="4"/>
  <c r="P440" i="4"/>
  <c r="E440" i="4"/>
  <c r="Q440" i="4"/>
  <c r="D441" i="4"/>
  <c r="P441" i="4"/>
  <c r="E441" i="4"/>
  <c r="Q441" i="4"/>
  <c r="D442" i="4"/>
  <c r="P442" i="4"/>
  <c r="E442" i="4"/>
  <c r="Q442" i="4"/>
  <c r="D443" i="4"/>
  <c r="P443" i="4"/>
  <c r="E443" i="4"/>
  <c r="Q443" i="4"/>
  <c r="D444" i="4"/>
  <c r="P444" i="4"/>
  <c r="E444" i="4"/>
  <c r="Q444" i="4"/>
  <c r="D445" i="4"/>
  <c r="P445" i="4"/>
  <c r="E445" i="4"/>
  <c r="Q445" i="4"/>
  <c r="D446" i="4"/>
  <c r="P446" i="4"/>
  <c r="E446" i="4"/>
  <c r="Q446" i="4"/>
  <c r="D447" i="4"/>
  <c r="P447" i="4"/>
  <c r="E447" i="4"/>
  <c r="Q447" i="4"/>
  <c r="D448" i="4"/>
  <c r="P448" i="4"/>
  <c r="E448" i="4"/>
  <c r="Q448" i="4"/>
  <c r="N433" i="4"/>
  <c r="O433" i="4"/>
  <c r="N434" i="4"/>
  <c r="O434" i="4"/>
  <c r="N435" i="4"/>
  <c r="O435" i="4"/>
  <c r="N436" i="4"/>
  <c r="O436" i="4"/>
  <c r="N437" i="4"/>
  <c r="O437" i="4"/>
  <c r="N438" i="4"/>
  <c r="O438" i="4"/>
  <c r="N439" i="4"/>
  <c r="O439" i="4"/>
  <c r="N440" i="4"/>
  <c r="O440" i="4"/>
  <c r="N441" i="4"/>
  <c r="O441" i="4"/>
  <c r="N442" i="4"/>
  <c r="O442" i="4"/>
  <c r="N443" i="4"/>
  <c r="O443" i="4"/>
  <c r="N444" i="4"/>
  <c r="O444" i="4"/>
  <c r="N445" i="4"/>
  <c r="O445" i="4"/>
  <c r="N446" i="4"/>
  <c r="O446" i="4"/>
  <c r="N447" i="4"/>
  <c r="O447" i="4"/>
  <c r="N448" i="4"/>
  <c r="O448" i="4"/>
  <c r="L433" i="4"/>
  <c r="M433" i="4"/>
  <c r="L434" i="4"/>
  <c r="M434" i="4"/>
  <c r="L435" i="4"/>
  <c r="M435" i="4"/>
  <c r="L436" i="4"/>
  <c r="M436" i="4"/>
  <c r="L437" i="4"/>
  <c r="M437" i="4"/>
  <c r="L438" i="4"/>
  <c r="M438" i="4"/>
  <c r="L439" i="4"/>
  <c r="M439" i="4"/>
  <c r="L440" i="4"/>
  <c r="M440" i="4"/>
  <c r="L441" i="4"/>
  <c r="M441" i="4"/>
  <c r="L442" i="4"/>
  <c r="M442" i="4"/>
  <c r="L443" i="4"/>
  <c r="M443" i="4"/>
  <c r="L444" i="4"/>
  <c r="M444" i="4"/>
  <c r="L445" i="4"/>
  <c r="M445" i="4"/>
  <c r="L446" i="4"/>
  <c r="M446" i="4"/>
  <c r="L447" i="4"/>
  <c r="M447" i="4"/>
  <c r="L448" i="4"/>
  <c r="M448" i="4"/>
  <c r="J433" i="4"/>
  <c r="K433" i="4"/>
  <c r="J434" i="4"/>
  <c r="K434" i="4"/>
  <c r="J435" i="4"/>
  <c r="K435" i="4"/>
  <c r="J436" i="4"/>
  <c r="K436" i="4"/>
  <c r="J437" i="4"/>
  <c r="K437" i="4"/>
  <c r="J438" i="4"/>
  <c r="K438" i="4"/>
  <c r="J439" i="4"/>
  <c r="K439" i="4"/>
  <c r="J440" i="4"/>
  <c r="K440" i="4"/>
  <c r="J441" i="4"/>
  <c r="K441" i="4"/>
  <c r="J442" i="4"/>
  <c r="K442" i="4"/>
  <c r="J443" i="4"/>
  <c r="K443" i="4"/>
  <c r="J444" i="4"/>
  <c r="K444" i="4"/>
  <c r="J445" i="4"/>
  <c r="K445" i="4"/>
  <c r="J446" i="4"/>
  <c r="K446" i="4"/>
  <c r="J447" i="4"/>
  <c r="K447" i="4"/>
  <c r="J448" i="4"/>
  <c r="K448" i="4"/>
  <c r="H433" i="4"/>
  <c r="I433" i="4"/>
  <c r="H434" i="4"/>
  <c r="I434" i="4"/>
  <c r="H435" i="4"/>
  <c r="I435" i="4"/>
  <c r="H436" i="4"/>
  <c r="I436" i="4"/>
  <c r="H437" i="4"/>
  <c r="I437" i="4"/>
  <c r="H438" i="4"/>
  <c r="I438" i="4"/>
  <c r="H439" i="4"/>
  <c r="I439" i="4"/>
  <c r="H440" i="4"/>
  <c r="I440" i="4"/>
  <c r="H441" i="4"/>
  <c r="I441" i="4"/>
  <c r="H442" i="4"/>
  <c r="I442" i="4"/>
  <c r="H443" i="4"/>
  <c r="I443" i="4"/>
  <c r="H444" i="4"/>
  <c r="I444" i="4"/>
  <c r="H445" i="4"/>
  <c r="I445" i="4"/>
  <c r="H446" i="4"/>
  <c r="I446" i="4"/>
  <c r="H447" i="4"/>
  <c r="I447" i="4"/>
  <c r="H448" i="4"/>
  <c r="I448" i="4"/>
  <c r="F433" i="4"/>
  <c r="G433" i="4"/>
  <c r="F434" i="4"/>
  <c r="G434" i="4"/>
  <c r="F435" i="4"/>
  <c r="G435" i="4"/>
  <c r="F436" i="4"/>
  <c r="G436" i="4"/>
  <c r="F437" i="4"/>
  <c r="G437" i="4"/>
  <c r="F438" i="4"/>
  <c r="G438" i="4"/>
  <c r="F439" i="4"/>
  <c r="G439" i="4"/>
  <c r="F440" i="4"/>
  <c r="G440" i="4"/>
  <c r="F441" i="4"/>
  <c r="G441" i="4"/>
  <c r="F442" i="4"/>
  <c r="G442" i="4"/>
  <c r="F443" i="4"/>
  <c r="G443" i="4"/>
  <c r="F444" i="4"/>
  <c r="G444" i="4"/>
  <c r="F445" i="4"/>
  <c r="G445" i="4"/>
  <c r="F446" i="4"/>
  <c r="G446" i="4"/>
  <c r="F447" i="4"/>
  <c r="G447" i="4"/>
  <c r="F448" i="4"/>
  <c r="G448" i="4"/>
  <c r="D423" i="4"/>
  <c r="P423" i="4"/>
  <c r="E423" i="4"/>
  <c r="Q423" i="4"/>
  <c r="D424" i="4"/>
  <c r="P424" i="4"/>
  <c r="E424" i="4"/>
  <c r="Q424" i="4"/>
  <c r="D425" i="4"/>
  <c r="P425" i="4"/>
  <c r="E425" i="4"/>
  <c r="Q425" i="4"/>
  <c r="N423" i="4"/>
  <c r="O423" i="4"/>
  <c r="N424" i="4"/>
  <c r="O424" i="4"/>
  <c r="N425" i="4"/>
  <c r="O425" i="4"/>
  <c r="L423" i="4"/>
  <c r="M423" i="4"/>
  <c r="L424" i="4"/>
  <c r="M424" i="4"/>
  <c r="L425" i="4"/>
  <c r="M425" i="4"/>
  <c r="J423" i="4"/>
  <c r="K423" i="4"/>
  <c r="J424" i="4"/>
  <c r="K424" i="4"/>
  <c r="J425" i="4"/>
  <c r="K425" i="4"/>
  <c r="H423" i="4"/>
  <c r="I423" i="4"/>
  <c r="H424" i="4"/>
  <c r="I424" i="4"/>
  <c r="H425" i="4"/>
  <c r="I425" i="4"/>
  <c r="F423" i="4"/>
  <c r="G423" i="4"/>
  <c r="F424" i="4"/>
  <c r="G424" i="4"/>
  <c r="F425" i="4"/>
  <c r="G425" i="4"/>
  <c r="D411" i="4"/>
  <c r="P411" i="4"/>
  <c r="E411" i="4"/>
  <c r="Q411" i="4"/>
  <c r="D412" i="4"/>
  <c r="P412" i="4"/>
  <c r="E412" i="4"/>
  <c r="Q412" i="4"/>
  <c r="D413" i="4"/>
  <c r="P413" i="4"/>
  <c r="E413" i="4"/>
  <c r="Q413" i="4"/>
  <c r="D414" i="4"/>
  <c r="P414" i="4"/>
  <c r="E414" i="4"/>
  <c r="Q414" i="4"/>
  <c r="D415" i="4"/>
  <c r="P415" i="4"/>
  <c r="E415" i="4"/>
  <c r="Q415" i="4"/>
  <c r="D416" i="4"/>
  <c r="P416" i="4"/>
  <c r="E416" i="4"/>
  <c r="Q416" i="4"/>
  <c r="D417" i="4"/>
  <c r="P417" i="4"/>
  <c r="E417" i="4"/>
  <c r="Q417" i="4"/>
  <c r="D418" i="4"/>
  <c r="P418" i="4"/>
  <c r="E418" i="4"/>
  <c r="Q418" i="4"/>
  <c r="D419" i="4"/>
  <c r="P419" i="4"/>
  <c r="E419" i="4"/>
  <c r="Q419" i="4"/>
  <c r="D420" i="4"/>
  <c r="P420" i="4"/>
  <c r="E420" i="4"/>
  <c r="Q420" i="4"/>
  <c r="D421" i="4"/>
  <c r="P421" i="4"/>
  <c r="E421" i="4"/>
  <c r="Q421" i="4"/>
  <c r="D422" i="4"/>
  <c r="P422" i="4"/>
  <c r="E422" i="4"/>
  <c r="Q422" i="4"/>
  <c r="N411" i="4"/>
  <c r="O411" i="4"/>
  <c r="N412" i="4"/>
  <c r="O412" i="4"/>
  <c r="N413" i="4"/>
  <c r="O413" i="4"/>
  <c r="N414" i="4"/>
  <c r="O414" i="4"/>
  <c r="N415" i="4"/>
  <c r="O415" i="4"/>
  <c r="N416" i="4"/>
  <c r="O416" i="4"/>
  <c r="N417" i="4"/>
  <c r="O417" i="4"/>
  <c r="N418" i="4"/>
  <c r="O418" i="4"/>
  <c r="N419" i="4"/>
  <c r="O419" i="4"/>
  <c r="N420" i="4"/>
  <c r="O420" i="4"/>
  <c r="N421" i="4"/>
  <c r="O421" i="4"/>
  <c r="N422" i="4"/>
  <c r="O422" i="4"/>
  <c r="L411" i="4"/>
  <c r="M411" i="4"/>
  <c r="L412" i="4"/>
  <c r="M412" i="4"/>
  <c r="L413" i="4"/>
  <c r="M413" i="4"/>
  <c r="L414" i="4"/>
  <c r="M414" i="4"/>
  <c r="L415" i="4"/>
  <c r="M415" i="4"/>
  <c r="L416" i="4"/>
  <c r="M416" i="4"/>
  <c r="L417" i="4"/>
  <c r="M417" i="4"/>
  <c r="L418" i="4"/>
  <c r="M418" i="4"/>
  <c r="L419" i="4"/>
  <c r="M419" i="4"/>
  <c r="L420" i="4"/>
  <c r="M420" i="4"/>
  <c r="L421" i="4"/>
  <c r="M421" i="4"/>
  <c r="L422" i="4"/>
  <c r="M422" i="4"/>
  <c r="J411" i="4"/>
  <c r="K411" i="4"/>
  <c r="J412" i="4"/>
  <c r="K412" i="4"/>
  <c r="J413" i="4"/>
  <c r="K413" i="4"/>
  <c r="J414" i="4"/>
  <c r="K414" i="4"/>
  <c r="J415" i="4"/>
  <c r="K415" i="4"/>
  <c r="J416" i="4"/>
  <c r="K416" i="4"/>
  <c r="J417" i="4"/>
  <c r="K417" i="4"/>
  <c r="J418" i="4"/>
  <c r="K418" i="4"/>
  <c r="J419" i="4"/>
  <c r="K419" i="4"/>
  <c r="J420" i="4"/>
  <c r="K420" i="4"/>
  <c r="J421" i="4"/>
  <c r="K421" i="4"/>
  <c r="J422" i="4"/>
  <c r="K422" i="4"/>
  <c r="H411" i="4"/>
  <c r="I411" i="4"/>
  <c r="H412" i="4"/>
  <c r="I412" i="4"/>
  <c r="H413" i="4"/>
  <c r="I413" i="4"/>
  <c r="H414" i="4"/>
  <c r="I414" i="4"/>
  <c r="H415" i="4"/>
  <c r="I415" i="4"/>
  <c r="H416" i="4"/>
  <c r="I416" i="4"/>
  <c r="H417" i="4"/>
  <c r="I417" i="4"/>
  <c r="H418" i="4"/>
  <c r="I418" i="4"/>
  <c r="H419" i="4"/>
  <c r="I419" i="4"/>
  <c r="H420" i="4"/>
  <c r="I420" i="4"/>
  <c r="H421" i="4"/>
  <c r="I421" i="4"/>
  <c r="H422" i="4"/>
  <c r="I422" i="4"/>
  <c r="F411" i="4"/>
  <c r="G411" i="4"/>
  <c r="F412" i="4"/>
  <c r="G412" i="4"/>
  <c r="F413" i="4"/>
  <c r="G413" i="4"/>
  <c r="F414" i="4"/>
  <c r="G414" i="4"/>
  <c r="F415" i="4"/>
  <c r="G415" i="4"/>
  <c r="F416" i="4"/>
  <c r="G416" i="4"/>
  <c r="F417" i="4"/>
  <c r="G417" i="4"/>
  <c r="F418" i="4"/>
  <c r="G418" i="4"/>
  <c r="F419" i="4"/>
  <c r="G419" i="4"/>
  <c r="F420" i="4"/>
  <c r="G420" i="4"/>
  <c r="F421" i="4"/>
  <c r="G421" i="4"/>
  <c r="F422" i="4"/>
  <c r="G422" i="4"/>
  <c r="D405" i="4"/>
  <c r="E405" i="4"/>
  <c r="D406" i="4"/>
  <c r="P406" i="4"/>
  <c r="E406" i="4"/>
  <c r="Q406" i="4"/>
  <c r="D407" i="4"/>
  <c r="P407" i="4"/>
  <c r="E407" i="4"/>
  <c r="Q407" i="4"/>
  <c r="D408" i="4"/>
  <c r="P408" i="4"/>
  <c r="E408" i="4"/>
  <c r="Q408" i="4"/>
  <c r="D409" i="4"/>
  <c r="P409" i="4"/>
  <c r="E409" i="4"/>
  <c r="Q409" i="4"/>
  <c r="D410" i="4"/>
  <c r="P410" i="4"/>
  <c r="E410" i="4"/>
  <c r="Q410" i="4"/>
  <c r="N406" i="4"/>
  <c r="O406" i="4"/>
  <c r="N407" i="4"/>
  <c r="O407" i="4"/>
  <c r="N408" i="4"/>
  <c r="O408" i="4"/>
  <c r="N409" i="4"/>
  <c r="O409" i="4"/>
  <c r="N410" i="4"/>
  <c r="O410" i="4"/>
  <c r="L406" i="4"/>
  <c r="M406" i="4"/>
  <c r="L407" i="4"/>
  <c r="M407" i="4"/>
  <c r="L408" i="4"/>
  <c r="M408" i="4"/>
  <c r="L409" i="4"/>
  <c r="M409" i="4"/>
  <c r="L410" i="4"/>
  <c r="M410" i="4"/>
  <c r="J406" i="4"/>
  <c r="K406" i="4"/>
  <c r="J407" i="4"/>
  <c r="K407" i="4"/>
  <c r="J408" i="4"/>
  <c r="K408" i="4"/>
  <c r="J409" i="4"/>
  <c r="K409" i="4"/>
  <c r="J410" i="4"/>
  <c r="K410" i="4"/>
  <c r="H406" i="4"/>
  <c r="I406" i="4"/>
  <c r="H407" i="4"/>
  <c r="I407" i="4"/>
  <c r="H408" i="4"/>
  <c r="I408" i="4"/>
  <c r="H409" i="4"/>
  <c r="I409" i="4"/>
  <c r="H410" i="4"/>
  <c r="I410" i="4"/>
  <c r="F406" i="4"/>
  <c r="G406" i="4"/>
  <c r="F407" i="4"/>
  <c r="G407" i="4"/>
  <c r="F408" i="4"/>
  <c r="G408" i="4"/>
  <c r="F409" i="4"/>
  <c r="G409" i="4"/>
  <c r="F410" i="4"/>
  <c r="G410" i="4"/>
  <c r="D393" i="4"/>
  <c r="P393" i="4"/>
  <c r="E393" i="4"/>
  <c r="Q393" i="4"/>
  <c r="D394" i="4"/>
  <c r="P394" i="4"/>
  <c r="E394" i="4"/>
  <c r="Q394" i="4"/>
  <c r="D395" i="4"/>
  <c r="P395" i="4"/>
  <c r="E395" i="4"/>
  <c r="Q395" i="4"/>
  <c r="D396" i="4"/>
  <c r="P396" i="4"/>
  <c r="E396" i="4"/>
  <c r="Q396" i="4"/>
  <c r="D397" i="4"/>
  <c r="P397" i="4"/>
  <c r="E397" i="4"/>
  <c r="Q397" i="4"/>
  <c r="D398" i="4"/>
  <c r="P398" i="4"/>
  <c r="E398" i="4"/>
  <c r="Q398" i="4"/>
  <c r="D399" i="4"/>
  <c r="P399" i="4"/>
  <c r="E399" i="4"/>
  <c r="Q399" i="4"/>
  <c r="D400" i="4"/>
  <c r="P400" i="4"/>
  <c r="E400" i="4"/>
  <c r="Q400" i="4"/>
  <c r="D401" i="4"/>
  <c r="P401" i="4"/>
  <c r="E401" i="4"/>
  <c r="Q401" i="4"/>
  <c r="D402" i="4"/>
  <c r="P402" i="4"/>
  <c r="E402" i="4"/>
  <c r="Q402" i="4"/>
  <c r="D403" i="4"/>
  <c r="P403" i="4"/>
  <c r="E403" i="4"/>
  <c r="Q403" i="4"/>
  <c r="D404" i="4"/>
  <c r="P404" i="4"/>
  <c r="E404" i="4"/>
  <c r="Q404" i="4"/>
  <c r="N393" i="4"/>
  <c r="O393" i="4"/>
  <c r="N394" i="4"/>
  <c r="O394" i="4"/>
  <c r="N395" i="4"/>
  <c r="O395" i="4"/>
  <c r="N396" i="4"/>
  <c r="O396" i="4"/>
  <c r="N397" i="4"/>
  <c r="O397" i="4"/>
  <c r="N398" i="4"/>
  <c r="O398" i="4"/>
  <c r="N399" i="4"/>
  <c r="O399" i="4"/>
  <c r="N400" i="4"/>
  <c r="O400" i="4"/>
  <c r="N401" i="4"/>
  <c r="O401" i="4"/>
  <c r="N402" i="4"/>
  <c r="O402" i="4"/>
  <c r="N403" i="4"/>
  <c r="O403" i="4"/>
  <c r="N404" i="4"/>
  <c r="O404" i="4"/>
  <c r="L393" i="4"/>
  <c r="M393" i="4"/>
  <c r="L394" i="4"/>
  <c r="M394" i="4"/>
  <c r="L395" i="4"/>
  <c r="M395" i="4"/>
  <c r="L396" i="4"/>
  <c r="M396" i="4"/>
  <c r="L397" i="4"/>
  <c r="M397" i="4"/>
  <c r="L398" i="4"/>
  <c r="M398" i="4"/>
  <c r="L399" i="4"/>
  <c r="M399" i="4"/>
  <c r="L400" i="4"/>
  <c r="M400" i="4"/>
  <c r="L401" i="4"/>
  <c r="M401" i="4"/>
  <c r="L402" i="4"/>
  <c r="M402" i="4"/>
  <c r="L403" i="4"/>
  <c r="M403" i="4"/>
  <c r="L404" i="4"/>
  <c r="M404" i="4"/>
  <c r="J393" i="4"/>
  <c r="K393" i="4"/>
  <c r="J394" i="4"/>
  <c r="K394" i="4"/>
  <c r="J395" i="4"/>
  <c r="K395" i="4"/>
  <c r="J396" i="4"/>
  <c r="K396" i="4"/>
  <c r="J397" i="4"/>
  <c r="K397" i="4"/>
  <c r="J398" i="4"/>
  <c r="K398" i="4"/>
  <c r="J399" i="4"/>
  <c r="K399" i="4"/>
  <c r="J400" i="4"/>
  <c r="K400" i="4"/>
  <c r="J401" i="4"/>
  <c r="K401" i="4"/>
  <c r="J402" i="4"/>
  <c r="K402" i="4"/>
  <c r="J403" i="4"/>
  <c r="K403" i="4"/>
  <c r="J404" i="4"/>
  <c r="K404" i="4"/>
  <c r="H393" i="4"/>
  <c r="I393" i="4"/>
  <c r="H394" i="4"/>
  <c r="I394" i="4"/>
  <c r="H395" i="4"/>
  <c r="I395" i="4"/>
  <c r="H396" i="4"/>
  <c r="I396" i="4"/>
  <c r="H397" i="4"/>
  <c r="I397" i="4"/>
  <c r="H398" i="4"/>
  <c r="I398" i="4"/>
  <c r="H399" i="4"/>
  <c r="I399" i="4"/>
  <c r="H400" i="4"/>
  <c r="I400" i="4"/>
  <c r="H401" i="4"/>
  <c r="I401" i="4"/>
  <c r="H402" i="4"/>
  <c r="I402" i="4"/>
  <c r="H403" i="4"/>
  <c r="I403" i="4"/>
  <c r="H404" i="4"/>
  <c r="I404" i="4"/>
  <c r="F393" i="4"/>
  <c r="G393" i="4"/>
  <c r="F394" i="4"/>
  <c r="G394" i="4"/>
  <c r="F395" i="4"/>
  <c r="G395" i="4"/>
  <c r="F396" i="4"/>
  <c r="G396" i="4"/>
  <c r="F397" i="4"/>
  <c r="G397" i="4"/>
  <c r="F398" i="4"/>
  <c r="G398" i="4"/>
  <c r="F399" i="4"/>
  <c r="G399" i="4"/>
  <c r="F400" i="4"/>
  <c r="G400" i="4"/>
  <c r="F401" i="4"/>
  <c r="G401" i="4"/>
  <c r="F402" i="4"/>
  <c r="G402" i="4"/>
  <c r="F403" i="4"/>
  <c r="G403" i="4"/>
  <c r="F404" i="4"/>
  <c r="G404" i="4"/>
  <c r="D375" i="4"/>
  <c r="P375" i="4"/>
  <c r="E375" i="4"/>
  <c r="Q375" i="4"/>
  <c r="D376" i="4"/>
  <c r="P376" i="4"/>
  <c r="E376" i="4"/>
  <c r="Q376" i="4"/>
  <c r="D377" i="4"/>
  <c r="P377" i="4"/>
  <c r="E377" i="4"/>
  <c r="Q377" i="4"/>
  <c r="D378" i="4"/>
  <c r="P378" i="4"/>
  <c r="E378" i="4"/>
  <c r="Q378" i="4"/>
  <c r="D379" i="4"/>
  <c r="P379" i="4"/>
  <c r="E379" i="4"/>
  <c r="Q379" i="4"/>
  <c r="D380" i="4"/>
  <c r="P380" i="4"/>
  <c r="E380" i="4"/>
  <c r="Q380" i="4"/>
  <c r="D381" i="4"/>
  <c r="P381" i="4"/>
  <c r="E381" i="4"/>
  <c r="Q381" i="4"/>
  <c r="D382" i="4"/>
  <c r="P382" i="4"/>
  <c r="E382" i="4"/>
  <c r="Q382" i="4"/>
  <c r="D383" i="4"/>
  <c r="P383" i="4"/>
  <c r="E383" i="4"/>
  <c r="Q383" i="4"/>
  <c r="D384" i="4"/>
  <c r="P384" i="4"/>
  <c r="E384" i="4"/>
  <c r="Q384" i="4"/>
  <c r="D385" i="4"/>
  <c r="P385" i="4"/>
  <c r="E385" i="4"/>
  <c r="Q385" i="4"/>
  <c r="D386" i="4"/>
  <c r="P386" i="4"/>
  <c r="E386" i="4"/>
  <c r="Q386" i="4"/>
  <c r="D387" i="4"/>
  <c r="P387" i="4"/>
  <c r="E387" i="4"/>
  <c r="Q387" i="4"/>
  <c r="D388" i="4"/>
  <c r="P388" i="4"/>
  <c r="E388" i="4"/>
  <c r="Q388" i="4"/>
  <c r="D389" i="4"/>
  <c r="P389" i="4"/>
  <c r="E389" i="4"/>
  <c r="Q389" i="4"/>
  <c r="D390" i="4"/>
  <c r="P390" i="4"/>
  <c r="E390" i="4"/>
  <c r="Q390" i="4"/>
  <c r="D391" i="4"/>
  <c r="P391" i="4"/>
  <c r="E391" i="4"/>
  <c r="Q391" i="4"/>
  <c r="D392" i="4"/>
  <c r="P392" i="4"/>
  <c r="E392" i="4"/>
  <c r="Q392" i="4"/>
  <c r="N375" i="4"/>
  <c r="O375" i="4"/>
  <c r="N376" i="4"/>
  <c r="O376" i="4"/>
  <c r="N377" i="4"/>
  <c r="O377" i="4"/>
  <c r="N378" i="4"/>
  <c r="O378" i="4"/>
  <c r="N379" i="4"/>
  <c r="O379" i="4"/>
  <c r="N380" i="4"/>
  <c r="O380" i="4"/>
  <c r="N381" i="4"/>
  <c r="O381" i="4"/>
  <c r="N382" i="4"/>
  <c r="O382" i="4"/>
  <c r="N383" i="4"/>
  <c r="O383" i="4"/>
  <c r="N384" i="4"/>
  <c r="O384" i="4"/>
  <c r="N385" i="4"/>
  <c r="O385" i="4"/>
  <c r="N386" i="4"/>
  <c r="O386" i="4"/>
  <c r="N387" i="4"/>
  <c r="O387" i="4"/>
  <c r="N388" i="4"/>
  <c r="O388" i="4"/>
  <c r="N389" i="4"/>
  <c r="O389" i="4"/>
  <c r="N390" i="4"/>
  <c r="O390" i="4"/>
  <c r="N391" i="4"/>
  <c r="O391" i="4"/>
  <c r="N392" i="4"/>
  <c r="O392" i="4"/>
  <c r="L375" i="4"/>
  <c r="M375" i="4"/>
  <c r="L376" i="4"/>
  <c r="M376" i="4"/>
  <c r="L377" i="4"/>
  <c r="M377" i="4"/>
  <c r="L378" i="4"/>
  <c r="M378" i="4"/>
  <c r="L379" i="4"/>
  <c r="M379" i="4"/>
  <c r="L380" i="4"/>
  <c r="M380" i="4"/>
  <c r="L381" i="4"/>
  <c r="M381" i="4"/>
  <c r="L382" i="4"/>
  <c r="M382" i="4"/>
  <c r="L383" i="4"/>
  <c r="M383" i="4"/>
  <c r="L384" i="4"/>
  <c r="M384" i="4"/>
  <c r="L385" i="4"/>
  <c r="M385" i="4"/>
  <c r="L386" i="4"/>
  <c r="M386" i="4"/>
  <c r="L387" i="4"/>
  <c r="M387" i="4"/>
  <c r="L388" i="4"/>
  <c r="M388" i="4"/>
  <c r="L389" i="4"/>
  <c r="M389" i="4"/>
  <c r="L390" i="4"/>
  <c r="M390" i="4"/>
  <c r="L391" i="4"/>
  <c r="M391" i="4"/>
  <c r="L392" i="4"/>
  <c r="M392" i="4"/>
  <c r="J375" i="4"/>
  <c r="K375" i="4"/>
  <c r="J376" i="4"/>
  <c r="K376" i="4"/>
  <c r="J377" i="4"/>
  <c r="K377" i="4"/>
  <c r="J378" i="4"/>
  <c r="K378" i="4"/>
  <c r="J379" i="4"/>
  <c r="K379" i="4"/>
  <c r="J380" i="4"/>
  <c r="K380" i="4"/>
  <c r="J381" i="4"/>
  <c r="K381" i="4"/>
  <c r="J382" i="4"/>
  <c r="K382" i="4"/>
  <c r="J383" i="4"/>
  <c r="K383" i="4"/>
  <c r="J384" i="4"/>
  <c r="K384" i="4"/>
  <c r="J385" i="4"/>
  <c r="K385" i="4"/>
  <c r="J386" i="4"/>
  <c r="K386" i="4"/>
  <c r="J387" i="4"/>
  <c r="K387" i="4"/>
  <c r="J388" i="4"/>
  <c r="K388" i="4"/>
  <c r="J389" i="4"/>
  <c r="K389" i="4"/>
  <c r="J390" i="4"/>
  <c r="K390" i="4"/>
  <c r="J391" i="4"/>
  <c r="K391" i="4"/>
  <c r="J392" i="4"/>
  <c r="K392" i="4"/>
  <c r="H375" i="4"/>
  <c r="I375" i="4"/>
  <c r="H376" i="4"/>
  <c r="I376" i="4"/>
  <c r="H377" i="4"/>
  <c r="I377" i="4"/>
  <c r="H378" i="4"/>
  <c r="I378" i="4"/>
  <c r="H379" i="4"/>
  <c r="I379" i="4"/>
  <c r="H380" i="4"/>
  <c r="I380" i="4"/>
  <c r="H381" i="4"/>
  <c r="I381" i="4"/>
  <c r="H382" i="4"/>
  <c r="I382" i="4"/>
  <c r="H383" i="4"/>
  <c r="I383" i="4"/>
  <c r="H384" i="4"/>
  <c r="I384" i="4"/>
  <c r="H385" i="4"/>
  <c r="I385" i="4"/>
  <c r="H386" i="4"/>
  <c r="I386" i="4"/>
  <c r="H387" i="4"/>
  <c r="I387" i="4"/>
  <c r="H388" i="4"/>
  <c r="I388" i="4"/>
  <c r="H389" i="4"/>
  <c r="I389" i="4"/>
  <c r="H390" i="4"/>
  <c r="I390" i="4"/>
  <c r="H391" i="4"/>
  <c r="I391" i="4"/>
  <c r="H392" i="4"/>
  <c r="I392" i="4"/>
  <c r="F375" i="4"/>
  <c r="G375" i="4"/>
  <c r="F376" i="4"/>
  <c r="G376" i="4"/>
  <c r="F377" i="4"/>
  <c r="G377" i="4"/>
  <c r="F378" i="4"/>
  <c r="G378" i="4"/>
  <c r="F379" i="4"/>
  <c r="G379" i="4"/>
  <c r="F380" i="4"/>
  <c r="G380" i="4"/>
  <c r="F381" i="4"/>
  <c r="G381" i="4"/>
  <c r="F382" i="4"/>
  <c r="G382" i="4"/>
  <c r="F383" i="4"/>
  <c r="G383" i="4"/>
  <c r="F384" i="4"/>
  <c r="G384" i="4"/>
  <c r="F385" i="4"/>
  <c r="G385" i="4"/>
  <c r="F386" i="4"/>
  <c r="G386" i="4"/>
  <c r="F387" i="4"/>
  <c r="G387" i="4"/>
  <c r="F388" i="4"/>
  <c r="G388" i="4"/>
  <c r="F389" i="4"/>
  <c r="G389" i="4"/>
  <c r="F390" i="4"/>
  <c r="G390" i="4"/>
  <c r="F391" i="4"/>
  <c r="G391" i="4"/>
  <c r="F392" i="4"/>
  <c r="G392" i="4"/>
  <c r="D353" i="4"/>
  <c r="P353" i="4"/>
  <c r="E353" i="4"/>
  <c r="Q353" i="4"/>
  <c r="D354" i="4"/>
  <c r="P354" i="4"/>
  <c r="E354" i="4"/>
  <c r="Q354" i="4"/>
  <c r="D355" i="4"/>
  <c r="P355" i="4"/>
  <c r="E355" i="4"/>
  <c r="Q355" i="4"/>
  <c r="D356" i="4"/>
  <c r="P356" i="4"/>
  <c r="E356" i="4"/>
  <c r="Q356" i="4"/>
  <c r="D357" i="4"/>
  <c r="P357" i="4"/>
  <c r="E357" i="4"/>
  <c r="Q357" i="4"/>
  <c r="D358" i="4"/>
  <c r="P358" i="4"/>
  <c r="E358" i="4"/>
  <c r="Q358" i="4"/>
  <c r="D359" i="4"/>
  <c r="P359" i="4"/>
  <c r="E359" i="4"/>
  <c r="Q359" i="4"/>
  <c r="D360" i="4"/>
  <c r="P360" i="4"/>
  <c r="E360" i="4"/>
  <c r="Q360" i="4"/>
  <c r="D361" i="4"/>
  <c r="P361" i="4"/>
  <c r="E361" i="4"/>
  <c r="Q361" i="4"/>
  <c r="D362" i="4"/>
  <c r="P362" i="4"/>
  <c r="E362" i="4"/>
  <c r="Q362" i="4"/>
  <c r="D363" i="4"/>
  <c r="P363" i="4"/>
  <c r="E363" i="4"/>
  <c r="Q363" i="4"/>
  <c r="D364" i="4"/>
  <c r="P364" i="4"/>
  <c r="E364" i="4"/>
  <c r="Q364" i="4"/>
  <c r="D365" i="4"/>
  <c r="P365" i="4"/>
  <c r="E365" i="4"/>
  <c r="Q365" i="4"/>
  <c r="D366" i="4"/>
  <c r="P366" i="4"/>
  <c r="E366" i="4"/>
  <c r="Q366" i="4"/>
  <c r="D367" i="4"/>
  <c r="P367" i="4"/>
  <c r="E367" i="4"/>
  <c r="Q367" i="4"/>
  <c r="D368" i="4"/>
  <c r="P368" i="4"/>
  <c r="E368" i="4"/>
  <c r="Q368" i="4"/>
  <c r="D369" i="4"/>
  <c r="P369" i="4"/>
  <c r="E369" i="4"/>
  <c r="Q369" i="4"/>
  <c r="D370" i="4"/>
  <c r="P370" i="4"/>
  <c r="E370" i="4"/>
  <c r="Q370" i="4"/>
  <c r="D371" i="4"/>
  <c r="P371" i="4"/>
  <c r="E371" i="4"/>
  <c r="Q371" i="4"/>
  <c r="D372" i="4"/>
  <c r="P372" i="4"/>
  <c r="E372" i="4"/>
  <c r="Q372" i="4"/>
  <c r="D373" i="4"/>
  <c r="P373" i="4"/>
  <c r="E373" i="4"/>
  <c r="Q373" i="4"/>
  <c r="D374" i="4"/>
  <c r="P374" i="4"/>
  <c r="Q374" i="4"/>
  <c r="N353" i="4"/>
  <c r="O353" i="4"/>
  <c r="N354" i="4"/>
  <c r="O354" i="4"/>
  <c r="N355" i="4"/>
  <c r="O355" i="4"/>
  <c r="N356" i="4"/>
  <c r="O356" i="4"/>
  <c r="N357" i="4"/>
  <c r="O357" i="4"/>
  <c r="N358" i="4"/>
  <c r="O358" i="4"/>
  <c r="N359" i="4"/>
  <c r="O359" i="4"/>
  <c r="N360" i="4"/>
  <c r="O360" i="4"/>
  <c r="N361" i="4"/>
  <c r="O361" i="4"/>
  <c r="N362" i="4"/>
  <c r="O362" i="4"/>
  <c r="N363" i="4"/>
  <c r="O363" i="4"/>
  <c r="N364" i="4"/>
  <c r="O364" i="4"/>
  <c r="N365" i="4"/>
  <c r="O365" i="4"/>
  <c r="N366" i="4"/>
  <c r="O366" i="4"/>
  <c r="N367" i="4"/>
  <c r="O367" i="4"/>
  <c r="N368" i="4"/>
  <c r="O368" i="4"/>
  <c r="N369" i="4"/>
  <c r="O369" i="4"/>
  <c r="N370" i="4"/>
  <c r="O370" i="4"/>
  <c r="N371" i="4"/>
  <c r="O371" i="4"/>
  <c r="N372" i="4"/>
  <c r="O372" i="4"/>
  <c r="N373" i="4"/>
  <c r="O373" i="4"/>
  <c r="N374" i="4"/>
  <c r="O374" i="4"/>
  <c r="L353" i="4"/>
  <c r="M353" i="4"/>
  <c r="L354" i="4"/>
  <c r="M354" i="4"/>
  <c r="L355" i="4"/>
  <c r="M355" i="4"/>
  <c r="L356" i="4"/>
  <c r="M356" i="4"/>
  <c r="L357" i="4"/>
  <c r="M357" i="4"/>
  <c r="L358" i="4"/>
  <c r="M358" i="4"/>
  <c r="L359" i="4"/>
  <c r="M359" i="4"/>
  <c r="L360" i="4"/>
  <c r="M360" i="4"/>
  <c r="L361" i="4"/>
  <c r="M361" i="4"/>
  <c r="L362" i="4"/>
  <c r="M362" i="4"/>
  <c r="L363" i="4"/>
  <c r="M363" i="4"/>
  <c r="L364" i="4"/>
  <c r="M364" i="4"/>
  <c r="L365" i="4"/>
  <c r="M365" i="4"/>
  <c r="L366" i="4"/>
  <c r="M366" i="4"/>
  <c r="L367" i="4"/>
  <c r="M367" i="4"/>
  <c r="L368" i="4"/>
  <c r="M368" i="4"/>
  <c r="L369" i="4"/>
  <c r="M369" i="4"/>
  <c r="L370" i="4"/>
  <c r="M370" i="4"/>
  <c r="L371" i="4"/>
  <c r="M371" i="4"/>
  <c r="L372" i="4"/>
  <c r="M372" i="4"/>
  <c r="L373" i="4"/>
  <c r="M373" i="4"/>
  <c r="L374" i="4"/>
  <c r="M374" i="4"/>
  <c r="J353" i="4"/>
  <c r="K353" i="4"/>
  <c r="J354" i="4"/>
  <c r="K354" i="4"/>
  <c r="J355" i="4"/>
  <c r="K355" i="4"/>
  <c r="J356" i="4"/>
  <c r="K356" i="4"/>
  <c r="J357" i="4"/>
  <c r="K357" i="4"/>
  <c r="J358" i="4"/>
  <c r="K358" i="4"/>
  <c r="J359" i="4"/>
  <c r="K359" i="4"/>
  <c r="J360" i="4"/>
  <c r="K360" i="4"/>
  <c r="J361" i="4"/>
  <c r="K361" i="4"/>
  <c r="J362" i="4"/>
  <c r="K362" i="4"/>
  <c r="J363" i="4"/>
  <c r="K363" i="4"/>
  <c r="J364" i="4"/>
  <c r="K364" i="4"/>
  <c r="J365" i="4"/>
  <c r="K365" i="4"/>
  <c r="J366" i="4"/>
  <c r="K366" i="4"/>
  <c r="J367" i="4"/>
  <c r="K367" i="4"/>
  <c r="J368" i="4"/>
  <c r="K368" i="4"/>
  <c r="J369" i="4"/>
  <c r="K369" i="4"/>
  <c r="J370" i="4"/>
  <c r="K370" i="4"/>
  <c r="J371" i="4"/>
  <c r="K371" i="4"/>
  <c r="J372" i="4"/>
  <c r="K372" i="4"/>
  <c r="J373" i="4"/>
  <c r="K373" i="4"/>
  <c r="J374" i="4"/>
  <c r="K374" i="4"/>
  <c r="H353" i="4"/>
  <c r="I353" i="4"/>
  <c r="H354" i="4"/>
  <c r="I354" i="4"/>
  <c r="H355" i="4"/>
  <c r="I355" i="4"/>
  <c r="H356" i="4"/>
  <c r="I356" i="4"/>
  <c r="H357" i="4"/>
  <c r="I357" i="4"/>
  <c r="H358" i="4"/>
  <c r="I358" i="4"/>
  <c r="H359" i="4"/>
  <c r="I359" i="4"/>
  <c r="H360" i="4"/>
  <c r="I360" i="4"/>
  <c r="H361" i="4"/>
  <c r="I361" i="4"/>
  <c r="H362" i="4"/>
  <c r="I362" i="4"/>
  <c r="H363" i="4"/>
  <c r="I363" i="4"/>
  <c r="H364" i="4"/>
  <c r="I364" i="4"/>
  <c r="H365" i="4"/>
  <c r="I365" i="4"/>
  <c r="H366" i="4"/>
  <c r="I366" i="4"/>
  <c r="H367" i="4"/>
  <c r="I367" i="4"/>
  <c r="H368" i="4"/>
  <c r="I368" i="4"/>
  <c r="H369" i="4"/>
  <c r="I369" i="4"/>
  <c r="H370" i="4"/>
  <c r="I370" i="4"/>
  <c r="H371" i="4"/>
  <c r="I371" i="4"/>
  <c r="H372" i="4"/>
  <c r="I372" i="4"/>
  <c r="H373" i="4"/>
  <c r="I373" i="4"/>
  <c r="H374" i="4"/>
  <c r="I374" i="4"/>
  <c r="F353" i="4"/>
  <c r="G353" i="4"/>
  <c r="F354" i="4"/>
  <c r="G354" i="4"/>
  <c r="F355" i="4"/>
  <c r="G355" i="4"/>
  <c r="F356" i="4"/>
  <c r="G356" i="4"/>
  <c r="F357" i="4"/>
  <c r="G357" i="4"/>
  <c r="F358" i="4"/>
  <c r="G358" i="4"/>
  <c r="F359" i="4"/>
  <c r="G359" i="4"/>
  <c r="F360" i="4"/>
  <c r="G360" i="4"/>
  <c r="F361" i="4"/>
  <c r="G361" i="4"/>
  <c r="F362" i="4"/>
  <c r="G362" i="4"/>
  <c r="F363" i="4"/>
  <c r="G363" i="4"/>
  <c r="F364" i="4"/>
  <c r="G364" i="4"/>
  <c r="F365" i="4"/>
  <c r="G365" i="4"/>
  <c r="F366" i="4"/>
  <c r="G366" i="4"/>
  <c r="F367" i="4"/>
  <c r="G367" i="4"/>
  <c r="F368" i="4"/>
  <c r="G368" i="4"/>
  <c r="F369" i="4"/>
  <c r="G369" i="4"/>
  <c r="F370" i="4"/>
  <c r="G370" i="4"/>
  <c r="F371" i="4"/>
  <c r="G371" i="4"/>
  <c r="F372" i="4"/>
  <c r="G372" i="4"/>
  <c r="F373" i="4"/>
  <c r="G373" i="4"/>
  <c r="F374" i="4"/>
  <c r="G374" i="4"/>
  <c r="D341" i="4"/>
  <c r="P341" i="4"/>
  <c r="E341" i="4"/>
  <c r="Q341" i="4"/>
  <c r="D342" i="4"/>
  <c r="P342" i="4"/>
  <c r="E342" i="4"/>
  <c r="Q342" i="4"/>
  <c r="D343" i="4"/>
  <c r="P343" i="4"/>
  <c r="E343" i="4"/>
  <c r="Q343" i="4"/>
  <c r="D344" i="4"/>
  <c r="P344" i="4"/>
  <c r="E344" i="4"/>
  <c r="Q344" i="4"/>
  <c r="D345" i="4"/>
  <c r="P345" i="4"/>
  <c r="E345" i="4"/>
  <c r="Q345" i="4"/>
  <c r="D346" i="4"/>
  <c r="P346" i="4"/>
  <c r="E346" i="4"/>
  <c r="Q346" i="4"/>
  <c r="D347" i="4"/>
  <c r="P347" i="4"/>
  <c r="E347" i="4"/>
  <c r="Q347" i="4"/>
  <c r="D348" i="4"/>
  <c r="P348" i="4"/>
  <c r="E348" i="4"/>
  <c r="Q348" i="4"/>
  <c r="D349" i="4"/>
  <c r="P349" i="4"/>
  <c r="E349" i="4"/>
  <c r="Q349" i="4"/>
  <c r="D350" i="4"/>
  <c r="P350" i="4"/>
  <c r="E350" i="4"/>
  <c r="Q350" i="4"/>
  <c r="D351" i="4"/>
  <c r="P351" i="4"/>
  <c r="E351" i="4"/>
  <c r="Q351" i="4"/>
  <c r="D352" i="4"/>
  <c r="P352" i="4"/>
  <c r="E352" i="4"/>
  <c r="Q352" i="4"/>
  <c r="N341" i="4"/>
  <c r="O341" i="4"/>
  <c r="N342" i="4"/>
  <c r="O342" i="4"/>
  <c r="N343" i="4"/>
  <c r="O343" i="4"/>
  <c r="N344" i="4"/>
  <c r="O344" i="4"/>
  <c r="N345" i="4"/>
  <c r="O345" i="4"/>
  <c r="N346" i="4"/>
  <c r="O346" i="4"/>
  <c r="N347" i="4"/>
  <c r="O347" i="4"/>
  <c r="N348" i="4"/>
  <c r="O348" i="4"/>
  <c r="N349" i="4"/>
  <c r="O349" i="4"/>
  <c r="N350" i="4"/>
  <c r="O350" i="4"/>
  <c r="N351" i="4"/>
  <c r="O351" i="4"/>
  <c r="N352" i="4"/>
  <c r="O352" i="4"/>
  <c r="L341" i="4"/>
  <c r="M341" i="4"/>
  <c r="L342" i="4"/>
  <c r="M342" i="4"/>
  <c r="L343" i="4"/>
  <c r="M343" i="4"/>
  <c r="L344" i="4"/>
  <c r="M344" i="4"/>
  <c r="L345" i="4"/>
  <c r="M345" i="4"/>
  <c r="L346" i="4"/>
  <c r="M346" i="4"/>
  <c r="L347" i="4"/>
  <c r="M347" i="4"/>
  <c r="L348" i="4"/>
  <c r="M348" i="4"/>
  <c r="L349" i="4"/>
  <c r="M349" i="4"/>
  <c r="L350" i="4"/>
  <c r="M350" i="4"/>
  <c r="L351" i="4"/>
  <c r="M351" i="4"/>
  <c r="L352" i="4"/>
  <c r="M352" i="4"/>
  <c r="J341" i="4"/>
  <c r="K341" i="4"/>
  <c r="J342" i="4"/>
  <c r="K342" i="4"/>
  <c r="J343" i="4"/>
  <c r="K343" i="4"/>
  <c r="J344" i="4"/>
  <c r="K344" i="4"/>
  <c r="J345" i="4"/>
  <c r="K345" i="4"/>
  <c r="J346" i="4"/>
  <c r="K346" i="4"/>
  <c r="J347" i="4"/>
  <c r="K347" i="4"/>
  <c r="J348" i="4"/>
  <c r="K348" i="4"/>
  <c r="J349" i="4"/>
  <c r="K349" i="4"/>
  <c r="J350" i="4"/>
  <c r="K350" i="4"/>
  <c r="J351" i="4"/>
  <c r="K351" i="4"/>
  <c r="J352" i="4"/>
  <c r="K352" i="4"/>
  <c r="H341" i="4"/>
  <c r="I341" i="4"/>
  <c r="H342" i="4"/>
  <c r="I342" i="4"/>
  <c r="H343" i="4"/>
  <c r="I343" i="4"/>
  <c r="H344" i="4"/>
  <c r="I344" i="4"/>
  <c r="H345" i="4"/>
  <c r="I345" i="4"/>
  <c r="H346" i="4"/>
  <c r="I346" i="4"/>
  <c r="H347" i="4"/>
  <c r="I347" i="4"/>
  <c r="H348" i="4"/>
  <c r="I348" i="4"/>
  <c r="H349" i="4"/>
  <c r="I349" i="4"/>
  <c r="H350" i="4"/>
  <c r="I350" i="4"/>
  <c r="H351" i="4"/>
  <c r="I351" i="4"/>
  <c r="H352" i="4"/>
  <c r="I352" i="4"/>
  <c r="F341" i="4"/>
  <c r="G341" i="4"/>
  <c r="F342" i="4"/>
  <c r="G342" i="4"/>
  <c r="F343" i="4"/>
  <c r="G343" i="4"/>
  <c r="F344" i="4"/>
  <c r="G344" i="4"/>
  <c r="F345" i="4"/>
  <c r="G345" i="4"/>
  <c r="F346" i="4"/>
  <c r="G346" i="4"/>
  <c r="F347" i="4"/>
  <c r="G347" i="4"/>
  <c r="F348" i="4"/>
  <c r="G348" i="4"/>
  <c r="F349" i="4"/>
  <c r="G349" i="4"/>
  <c r="F350" i="4"/>
  <c r="G350" i="4"/>
  <c r="F351" i="4"/>
  <c r="G351" i="4"/>
  <c r="F352" i="4"/>
  <c r="G352" i="4"/>
  <c r="D328" i="4"/>
  <c r="P328" i="4"/>
  <c r="E328" i="4"/>
  <c r="Q328" i="4"/>
  <c r="D329" i="4"/>
  <c r="P329" i="4"/>
  <c r="E329" i="4"/>
  <c r="Q329" i="4"/>
  <c r="D330" i="4"/>
  <c r="P330" i="4"/>
  <c r="E330" i="4"/>
  <c r="Q330" i="4"/>
  <c r="D331" i="4"/>
  <c r="P331" i="4"/>
  <c r="E331" i="4"/>
  <c r="Q331" i="4"/>
  <c r="D332" i="4"/>
  <c r="P332" i="4"/>
  <c r="E332" i="4"/>
  <c r="Q332" i="4"/>
  <c r="D333" i="4"/>
  <c r="P333" i="4"/>
  <c r="E333" i="4"/>
  <c r="Q333" i="4"/>
  <c r="D334" i="4"/>
  <c r="P334" i="4"/>
  <c r="E334" i="4"/>
  <c r="Q334" i="4"/>
  <c r="D335" i="4"/>
  <c r="P335" i="4"/>
  <c r="E335" i="4"/>
  <c r="Q335" i="4"/>
  <c r="D336" i="4"/>
  <c r="P336" i="4"/>
  <c r="E336" i="4"/>
  <c r="Q336" i="4"/>
  <c r="D337" i="4"/>
  <c r="P337" i="4"/>
  <c r="E337" i="4"/>
  <c r="Q337" i="4"/>
  <c r="D338" i="4"/>
  <c r="P338" i="4"/>
  <c r="E338" i="4"/>
  <c r="Q338" i="4"/>
  <c r="D339" i="4"/>
  <c r="P339" i="4"/>
  <c r="E339" i="4"/>
  <c r="Q339" i="4"/>
  <c r="D340" i="4"/>
  <c r="P340" i="4"/>
  <c r="E340" i="4"/>
  <c r="Q340" i="4"/>
  <c r="N328" i="4"/>
  <c r="O328" i="4"/>
  <c r="N329" i="4"/>
  <c r="O329" i="4"/>
  <c r="N330" i="4"/>
  <c r="O330" i="4"/>
  <c r="N331" i="4"/>
  <c r="O331" i="4"/>
  <c r="N332" i="4"/>
  <c r="O332" i="4"/>
  <c r="N333" i="4"/>
  <c r="O333" i="4"/>
  <c r="N334" i="4"/>
  <c r="O334" i="4"/>
  <c r="N335" i="4"/>
  <c r="O335" i="4"/>
  <c r="N336" i="4"/>
  <c r="O336" i="4"/>
  <c r="N337" i="4"/>
  <c r="O337" i="4"/>
  <c r="N338" i="4"/>
  <c r="O338" i="4"/>
  <c r="N339" i="4"/>
  <c r="O339" i="4"/>
  <c r="N340" i="4"/>
  <c r="O340" i="4"/>
  <c r="L328" i="4"/>
  <c r="M328" i="4"/>
  <c r="L329" i="4"/>
  <c r="M329" i="4"/>
  <c r="L330" i="4"/>
  <c r="M330" i="4"/>
  <c r="L331" i="4"/>
  <c r="M331" i="4"/>
  <c r="L332" i="4"/>
  <c r="M332" i="4"/>
  <c r="L333" i="4"/>
  <c r="M333" i="4"/>
  <c r="L334" i="4"/>
  <c r="M334" i="4"/>
  <c r="L335" i="4"/>
  <c r="M335" i="4"/>
  <c r="L336" i="4"/>
  <c r="M336" i="4"/>
  <c r="L337" i="4"/>
  <c r="M337" i="4"/>
  <c r="L338" i="4"/>
  <c r="M338" i="4"/>
  <c r="L339" i="4"/>
  <c r="M339" i="4"/>
  <c r="L340" i="4"/>
  <c r="M340" i="4"/>
  <c r="J328" i="4"/>
  <c r="K328" i="4"/>
  <c r="J329" i="4"/>
  <c r="K329" i="4"/>
  <c r="J330" i="4"/>
  <c r="K330" i="4"/>
  <c r="J331" i="4"/>
  <c r="K331" i="4"/>
  <c r="J332" i="4"/>
  <c r="K332" i="4"/>
  <c r="J333" i="4"/>
  <c r="K333" i="4"/>
  <c r="J334" i="4"/>
  <c r="K334" i="4"/>
  <c r="J335" i="4"/>
  <c r="K335" i="4"/>
  <c r="J336" i="4"/>
  <c r="K336" i="4"/>
  <c r="J337" i="4"/>
  <c r="K337" i="4"/>
  <c r="J338" i="4"/>
  <c r="K338" i="4"/>
  <c r="J339" i="4"/>
  <c r="K339" i="4"/>
  <c r="J340" i="4"/>
  <c r="K340" i="4"/>
  <c r="H328" i="4"/>
  <c r="I328" i="4"/>
  <c r="H329" i="4"/>
  <c r="I329" i="4"/>
  <c r="H330" i="4"/>
  <c r="I330" i="4"/>
  <c r="H331" i="4"/>
  <c r="I331" i="4"/>
  <c r="H332" i="4"/>
  <c r="I332" i="4"/>
  <c r="H333" i="4"/>
  <c r="I333" i="4"/>
  <c r="H334" i="4"/>
  <c r="I334" i="4"/>
  <c r="H335" i="4"/>
  <c r="I335" i="4"/>
  <c r="H336" i="4"/>
  <c r="I336" i="4"/>
  <c r="H337" i="4"/>
  <c r="I337" i="4"/>
  <c r="H338" i="4"/>
  <c r="I338" i="4"/>
  <c r="H339" i="4"/>
  <c r="I339" i="4"/>
  <c r="H340" i="4"/>
  <c r="I340" i="4"/>
  <c r="F328" i="4"/>
  <c r="G328" i="4"/>
  <c r="F329" i="4"/>
  <c r="G329" i="4"/>
  <c r="F330" i="4"/>
  <c r="G330" i="4"/>
  <c r="F331" i="4"/>
  <c r="G331" i="4"/>
  <c r="F332" i="4"/>
  <c r="G332" i="4"/>
  <c r="F333" i="4"/>
  <c r="G333" i="4"/>
  <c r="F334" i="4"/>
  <c r="G334" i="4"/>
  <c r="F335" i="4"/>
  <c r="G335" i="4"/>
  <c r="F336" i="4"/>
  <c r="G336" i="4"/>
  <c r="F337" i="4"/>
  <c r="G337" i="4"/>
  <c r="F338" i="4"/>
  <c r="G338" i="4"/>
  <c r="F339" i="4"/>
  <c r="G339" i="4"/>
  <c r="F340" i="4"/>
  <c r="G340" i="4"/>
  <c r="D318" i="4"/>
  <c r="P318" i="4"/>
  <c r="E318" i="4"/>
  <c r="Q318" i="4"/>
  <c r="N318" i="4"/>
  <c r="O318" i="4"/>
  <c r="L318" i="4"/>
  <c r="M318" i="4"/>
  <c r="J318" i="4"/>
  <c r="K318" i="4"/>
  <c r="H318" i="4"/>
  <c r="I318" i="4"/>
  <c r="F318" i="4"/>
  <c r="G318" i="4"/>
  <c r="D303" i="4"/>
  <c r="P303" i="4"/>
  <c r="E303" i="4"/>
  <c r="Q303" i="4"/>
  <c r="D304" i="4"/>
  <c r="P304" i="4"/>
  <c r="E304" i="4"/>
  <c r="Q304" i="4"/>
  <c r="D305" i="4"/>
  <c r="P305" i="4"/>
  <c r="E305" i="4"/>
  <c r="Q305" i="4"/>
  <c r="D306" i="4"/>
  <c r="P306" i="4"/>
  <c r="E306" i="4"/>
  <c r="Q306" i="4"/>
  <c r="D307" i="4"/>
  <c r="P307" i="4"/>
  <c r="E307" i="4"/>
  <c r="Q307" i="4"/>
  <c r="D308" i="4"/>
  <c r="P308" i="4"/>
  <c r="E308" i="4"/>
  <c r="Q308" i="4"/>
  <c r="D309" i="4"/>
  <c r="P309" i="4"/>
  <c r="E309" i="4"/>
  <c r="Q309" i="4"/>
  <c r="D310" i="4"/>
  <c r="P310" i="4"/>
  <c r="Q310" i="4"/>
  <c r="D311" i="4"/>
  <c r="P311" i="4"/>
  <c r="E311" i="4"/>
  <c r="Q311" i="4"/>
  <c r="D312" i="4"/>
  <c r="P312" i="4"/>
  <c r="E312" i="4"/>
  <c r="Q312" i="4"/>
  <c r="D313" i="4"/>
  <c r="P313" i="4"/>
  <c r="E313" i="4"/>
  <c r="Q313" i="4"/>
  <c r="D314" i="4"/>
  <c r="P314" i="4"/>
  <c r="E314" i="4"/>
  <c r="Q314" i="4"/>
  <c r="D315" i="4"/>
  <c r="P315" i="4"/>
  <c r="E315" i="4"/>
  <c r="Q315" i="4"/>
  <c r="D316" i="4"/>
  <c r="P316" i="4"/>
  <c r="E316" i="4"/>
  <c r="Q316" i="4"/>
  <c r="D317" i="4"/>
  <c r="P317" i="4"/>
  <c r="E317" i="4"/>
  <c r="Q317" i="4"/>
  <c r="N303" i="4"/>
  <c r="O303" i="4"/>
  <c r="N304" i="4"/>
  <c r="O304" i="4"/>
  <c r="N305" i="4"/>
  <c r="O305" i="4"/>
  <c r="N306" i="4"/>
  <c r="O306" i="4"/>
  <c r="N307" i="4"/>
  <c r="O307" i="4"/>
  <c r="N308" i="4"/>
  <c r="O308" i="4"/>
  <c r="N309" i="4"/>
  <c r="O309" i="4"/>
  <c r="N310" i="4"/>
  <c r="O310" i="4"/>
  <c r="N311" i="4"/>
  <c r="O311" i="4"/>
  <c r="N312" i="4"/>
  <c r="O312" i="4"/>
  <c r="N313" i="4"/>
  <c r="O313" i="4"/>
  <c r="N314" i="4"/>
  <c r="O314" i="4"/>
  <c r="N315" i="4"/>
  <c r="O315" i="4"/>
  <c r="N316" i="4"/>
  <c r="O316" i="4"/>
  <c r="N317" i="4"/>
  <c r="O317" i="4"/>
  <c r="L303" i="4"/>
  <c r="M303" i="4"/>
  <c r="L304" i="4"/>
  <c r="M304" i="4"/>
  <c r="L305" i="4"/>
  <c r="M305" i="4"/>
  <c r="L306" i="4"/>
  <c r="M306" i="4"/>
  <c r="L307" i="4"/>
  <c r="M307" i="4"/>
  <c r="L308" i="4"/>
  <c r="M308" i="4"/>
  <c r="L309" i="4"/>
  <c r="M309" i="4"/>
  <c r="L310" i="4"/>
  <c r="M310" i="4"/>
  <c r="L311" i="4"/>
  <c r="M311" i="4"/>
  <c r="L312" i="4"/>
  <c r="M312" i="4"/>
  <c r="L313" i="4"/>
  <c r="M313" i="4"/>
  <c r="L314" i="4"/>
  <c r="M314" i="4"/>
  <c r="L315" i="4"/>
  <c r="M315" i="4"/>
  <c r="L316" i="4"/>
  <c r="M316" i="4"/>
  <c r="L317" i="4"/>
  <c r="M317" i="4"/>
  <c r="J303" i="4"/>
  <c r="K303" i="4"/>
  <c r="J304" i="4"/>
  <c r="K304" i="4"/>
  <c r="J305" i="4"/>
  <c r="K305" i="4"/>
  <c r="J306" i="4"/>
  <c r="K306" i="4"/>
  <c r="J307" i="4"/>
  <c r="K307" i="4"/>
  <c r="J308" i="4"/>
  <c r="K308" i="4"/>
  <c r="J309" i="4"/>
  <c r="K309" i="4"/>
  <c r="J310" i="4"/>
  <c r="K310" i="4"/>
  <c r="J311" i="4"/>
  <c r="K311" i="4"/>
  <c r="J312" i="4"/>
  <c r="K312" i="4"/>
  <c r="J313" i="4"/>
  <c r="K313" i="4"/>
  <c r="J314" i="4"/>
  <c r="K314" i="4"/>
  <c r="J315" i="4"/>
  <c r="K315" i="4"/>
  <c r="J316" i="4"/>
  <c r="K316" i="4"/>
  <c r="J317" i="4"/>
  <c r="K317" i="4"/>
  <c r="H303" i="4"/>
  <c r="I303" i="4"/>
  <c r="H304" i="4"/>
  <c r="I304" i="4"/>
  <c r="H305" i="4"/>
  <c r="I305" i="4"/>
  <c r="H306" i="4"/>
  <c r="I306" i="4"/>
  <c r="H307" i="4"/>
  <c r="I307" i="4"/>
  <c r="H308" i="4"/>
  <c r="I308" i="4"/>
  <c r="H309" i="4"/>
  <c r="I309" i="4"/>
  <c r="H310" i="4"/>
  <c r="I310" i="4"/>
  <c r="H311" i="4"/>
  <c r="I311" i="4"/>
  <c r="H312" i="4"/>
  <c r="I312" i="4"/>
  <c r="H313" i="4"/>
  <c r="I313" i="4"/>
  <c r="H314" i="4"/>
  <c r="I314" i="4"/>
  <c r="H315" i="4"/>
  <c r="I315" i="4"/>
  <c r="H316" i="4"/>
  <c r="I316" i="4"/>
  <c r="H317" i="4"/>
  <c r="I317" i="4"/>
  <c r="F303" i="4"/>
  <c r="G303" i="4"/>
  <c r="F304" i="4"/>
  <c r="G304" i="4"/>
  <c r="F305" i="4"/>
  <c r="G305" i="4"/>
  <c r="F306" i="4"/>
  <c r="G306" i="4"/>
  <c r="F307" i="4"/>
  <c r="G307" i="4"/>
  <c r="F308" i="4"/>
  <c r="G308" i="4"/>
  <c r="F309" i="4"/>
  <c r="G309" i="4"/>
  <c r="F310" i="4"/>
  <c r="G310" i="4"/>
  <c r="F311" i="4"/>
  <c r="G311" i="4"/>
  <c r="F312" i="4"/>
  <c r="G312" i="4"/>
  <c r="F313" i="4"/>
  <c r="G313" i="4"/>
  <c r="F314" i="4"/>
  <c r="G314" i="4"/>
  <c r="F315" i="4"/>
  <c r="G315" i="4"/>
  <c r="F316" i="4"/>
  <c r="G316" i="4"/>
  <c r="F317" i="4"/>
  <c r="G317" i="4"/>
  <c r="D293" i="4"/>
  <c r="P293" i="4"/>
  <c r="E293" i="4"/>
  <c r="Q293" i="4"/>
  <c r="D294" i="4"/>
  <c r="P294" i="4"/>
  <c r="E294" i="4"/>
  <c r="Q294" i="4"/>
  <c r="D295" i="4"/>
  <c r="P295" i="4"/>
  <c r="E295" i="4"/>
  <c r="Q295" i="4"/>
  <c r="D296" i="4"/>
  <c r="P296" i="4"/>
  <c r="E296" i="4"/>
  <c r="Q296" i="4"/>
  <c r="D297" i="4"/>
  <c r="P297" i="4"/>
  <c r="E297" i="4"/>
  <c r="Q297" i="4"/>
  <c r="D298" i="4"/>
  <c r="P298" i="4"/>
  <c r="E298" i="4"/>
  <c r="Q298" i="4"/>
  <c r="D299" i="4"/>
  <c r="P299" i="4"/>
  <c r="E299" i="4"/>
  <c r="Q299" i="4"/>
  <c r="D300" i="4"/>
  <c r="P300" i="4"/>
  <c r="E300" i="4"/>
  <c r="Q300" i="4"/>
  <c r="D301" i="4"/>
  <c r="P301" i="4"/>
  <c r="E301" i="4"/>
  <c r="Q301" i="4"/>
  <c r="D302" i="4"/>
  <c r="P302" i="4"/>
  <c r="E302" i="4"/>
  <c r="Q302" i="4"/>
  <c r="N293" i="4"/>
  <c r="O293" i="4"/>
  <c r="N294" i="4"/>
  <c r="O294" i="4"/>
  <c r="N295" i="4"/>
  <c r="O295" i="4"/>
  <c r="N296" i="4"/>
  <c r="O296" i="4"/>
  <c r="N297" i="4"/>
  <c r="O297" i="4"/>
  <c r="N298" i="4"/>
  <c r="O298" i="4"/>
  <c r="N299" i="4"/>
  <c r="O299" i="4"/>
  <c r="N300" i="4"/>
  <c r="O300" i="4"/>
  <c r="N301" i="4"/>
  <c r="O301" i="4"/>
  <c r="N302" i="4"/>
  <c r="O302" i="4"/>
  <c r="L293" i="4"/>
  <c r="M293" i="4"/>
  <c r="L294" i="4"/>
  <c r="M294" i="4"/>
  <c r="L295" i="4"/>
  <c r="M295" i="4"/>
  <c r="L296" i="4"/>
  <c r="M296" i="4"/>
  <c r="L297" i="4"/>
  <c r="M297" i="4"/>
  <c r="L298" i="4"/>
  <c r="M298" i="4"/>
  <c r="L299" i="4"/>
  <c r="M299" i="4"/>
  <c r="L300" i="4"/>
  <c r="M300" i="4"/>
  <c r="L301" i="4"/>
  <c r="M301" i="4"/>
  <c r="L302" i="4"/>
  <c r="M302" i="4"/>
  <c r="J293" i="4"/>
  <c r="K293" i="4"/>
  <c r="J294" i="4"/>
  <c r="K294" i="4"/>
  <c r="J295" i="4"/>
  <c r="K295" i="4"/>
  <c r="J296" i="4"/>
  <c r="K296" i="4"/>
  <c r="J297" i="4"/>
  <c r="K297" i="4"/>
  <c r="J298" i="4"/>
  <c r="K298" i="4"/>
  <c r="J299" i="4"/>
  <c r="K299" i="4"/>
  <c r="J300" i="4"/>
  <c r="K300" i="4"/>
  <c r="J301" i="4"/>
  <c r="K301" i="4"/>
  <c r="J302" i="4"/>
  <c r="K302" i="4"/>
  <c r="H293" i="4"/>
  <c r="I293" i="4"/>
  <c r="H294" i="4"/>
  <c r="I294" i="4"/>
  <c r="H295" i="4"/>
  <c r="I295" i="4"/>
  <c r="H296" i="4"/>
  <c r="I296" i="4"/>
  <c r="H297" i="4"/>
  <c r="I297" i="4"/>
  <c r="H298" i="4"/>
  <c r="I298" i="4"/>
  <c r="H299" i="4"/>
  <c r="I299" i="4"/>
  <c r="H300" i="4"/>
  <c r="I300" i="4"/>
  <c r="H301" i="4"/>
  <c r="I301" i="4"/>
  <c r="H302" i="4"/>
  <c r="I302" i="4"/>
  <c r="F293" i="4"/>
  <c r="G293" i="4"/>
  <c r="F294" i="4"/>
  <c r="G294" i="4"/>
  <c r="F295" i="4"/>
  <c r="G295" i="4"/>
  <c r="F296" i="4"/>
  <c r="G296" i="4"/>
  <c r="F297" i="4"/>
  <c r="G297" i="4"/>
  <c r="F298" i="4"/>
  <c r="G298" i="4"/>
  <c r="F299" i="4"/>
  <c r="G299" i="4"/>
  <c r="F300" i="4"/>
  <c r="G300" i="4"/>
  <c r="F301" i="4"/>
  <c r="G301" i="4"/>
  <c r="F302" i="4"/>
  <c r="G302" i="4"/>
  <c r="D285" i="4"/>
  <c r="E285" i="4"/>
  <c r="D286" i="4"/>
  <c r="P286" i="4"/>
  <c r="E286" i="4"/>
  <c r="Q286" i="4"/>
  <c r="D287" i="4"/>
  <c r="P287" i="4"/>
  <c r="E287" i="4"/>
  <c r="Q287" i="4"/>
  <c r="D288" i="4"/>
  <c r="P288" i="4"/>
  <c r="E288" i="4"/>
  <c r="Q288" i="4"/>
  <c r="D289" i="4"/>
  <c r="P289" i="4"/>
  <c r="E289" i="4"/>
  <c r="Q289" i="4"/>
  <c r="D290" i="4"/>
  <c r="P290" i="4"/>
  <c r="E290" i="4"/>
  <c r="Q290" i="4"/>
  <c r="D291" i="4"/>
  <c r="P291" i="4"/>
  <c r="E291" i="4"/>
  <c r="Q291" i="4"/>
  <c r="D292" i="4"/>
  <c r="P292" i="4"/>
  <c r="E292" i="4"/>
  <c r="Q292" i="4"/>
  <c r="N286" i="4"/>
  <c r="O286" i="4"/>
  <c r="N287" i="4"/>
  <c r="O287" i="4"/>
  <c r="N288" i="4"/>
  <c r="O288" i="4"/>
  <c r="N289" i="4"/>
  <c r="O289" i="4"/>
  <c r="N290" i="4"/>
  <c r="O290" i="4"/>
  <c r="N291" i="4"/>
  <c r="O291" i="4"/>
  <c r="N292" i="4"/>
  <c r="O292" i="4"/>
  <c r="L286" i="4"/>
  <c r="M286" i="4"/>
  <c r="L287" i="4"/>
  <c r="M287" i="4"/>
  <c r="L288" i="4"/>
  <c r="M288" i="4"/>
  <c r="L289" i="4"/>
  <c r="M289" i="4"/>
  <c r="L290" i="4"/>
  <c r="M290" i="4"/>
  <c r="L291" i="4"/>
  <c r="M291" i="4"/>
  <c r="L292" i="4"/>
  <c r="M292" i="4"/>
  <c r="J286" i="4"/>
  <c r="K286" i="4"/>
  <c r="J287" i="4"/>
  <c r="K287" i="4"/>
  <c r="J288" i="4"/>
  <c r="K288" i="4"/>
  <c r="J289" i="4"/>
  <c r="K289" i="4"/>
  <c r="J290" i="4"/>
  <c r="K290" i="4"/>
  <c r="J291" i="4"/>
  <c r="K291" i="4"/>
  <c r="J292" i="4"/>
  <c r="K292" i="4"/>
  <c r="H286" i="4"/>
  <c r="I286" i="4"/>
  <c r="H287" i="4"/>
  <c r="I287" i="4"/>
  <c r="H288" i="4"/>
  <c r="I288" i="4"/>
  <c r="H289" i="4"/>
  <c r="I289" i="4"/>
  <c r="H290" i="4"/>
  <c r="I290" i="4"/>
  <c r="H291" i="4"/>
  <c r="I291" i="4"/>
  <c r="H292" i="4"/>
  <c r="I292" i="4"/>
  <c r="F286" i="4"/>
  <c r="G286" i="4"/>
  <c r="F287" i="4"/>
  <c r="G287" i="4"/>
  <c r="F288" i="4"/>
  <c r="G288" i="4"/>
  <c r="F289" i="4"/>
  <c r="G289" i="4"/>
  <c r="F290" i="4"/>
  <c r="G290" i="4"/>
  <c r="F291" i="4"/>
  <c r="G291" i="4"/>
  <c r="F292" i="4"/>
  <c r="G292" i="4"/>
  <c r="D270" i="4"/>
  <c r="P270" i="4"/>
  <c r="E270" i="4"/>
  <c r="Q270" i="4"/>
  <c r="D271" i="4"/>
  <c r="P271" i="4"/>
  <c r="E271" i="4"/>
  <c r="Q271" i="4"/>
  <c r="D272" i="4"/>
  <c r="P272" i="4"/>
  <c r="E272" i="4"/>
  <c r="Q272" i="4"/>
  <c r="D273" i="4"/>
  <c r="P273" i="4"/>
  <c r="E273" i="4"/>
  <c r="Q273" i="4"/>
  <c r="D274" i="4"/>
  <c r="P274" i="4"/>
  <c r="E274" i="4"/>
  <c r="Q274" i="4"/>
  <c r="D275" i="4"/>
  <c r="P275" i="4"/>
  <c r="E275" i="4"/>
  <c r="Q275" i="4"/>
  <c r="D276" i="4"/>
  <c r="P276" i="4"/>
  <c r="E276" i="4"/>
  <c r="Q276" i="4"/>
  <c r="D277" i="4"/>
  <c r="P277" i="4"/>
  <c r="E277" i="4"/>
  <c r="Q277" i="4"/>
  <c r="D278" i="4"/>
  <c r="P278" i="4"/>
  <c r="E278" i="4"/>
  <c r="Q278" i="4"/>
  <c r="D279" i="4"/>
  <c r="P279" i="4"/>
  <c r="E279" i="4"/>
  <c r="Q279" i="4"/>
  <c r="D280" i="4"/>
  <c r="P280" i="4"/>
  <c r="E280" i="4"/>
  <c r="Q280" i="4"/>
  <c r="D281" i="4"/>
  <c r="P281" i="4"/>
  <c r="E281" i="4"/>
  <c r="Q281" i="4"/>
  <c r="D282" i="4"/>
  <c r="P282" i="4"/>
  <c r="E282" i="4"/>
  <c r="Q282" i="4"/>
  <c r="D283" i="4"/>
  <c r="P283" i="4"/>
  <c r="E283" i="4"/>
  <c r="Q283" i="4"/>
  <c r="D284" i="4"/>
  <c r="P284" i="4"/>
  <c r="E284" i="4"/>
  <c r="Q284" i="4"/>
  <c r="N270" i="4"/>
  <c r="O270" i="4"/>
  <c r="N271" i="4"/>
  <c r="O271" i="4"/>
  <c r="N272" i="4"/>
  <c r="O272" i="4"/>
  <c r="N273" i="4"/>
  <c r="O273" i="4"/>
  <c r="N274" i="4"/>
  <c r="O274" i="4"/>
  <c r="N275" i="4"/>
  <c r="O275" i="4"/>
  <c r="N276" i="4"/>
  <c r="O276" i="4"/>
  <c r="N277" i="4"/>
  <c r="O277" i="4"/>
  <c r="N278" i="4"/>
  <c r="O278" i="4"/>
  <c r="N279" i="4"/>
  <c r="O279" i="4"/>
  <c r="N280" i="4"/>
  <c r="O280" i="4"/>
  <c r="N281" i="4"/>
  <c r="O281" i="4"/>
  <c r="N282" i="4"/>
  <c r="O282" i="4"/>
  <c r="N283" i="4"/>
  <c r="O283" i="4"/>
  <c r="N284" i="4"/>
  <c r="O284" i="4"/>
  <c r="L270" i="4"/>
  <c r="M270" i="4"/>
  <c r="L271" i="4"/>
  <c r="M271" i="4"/>
  <c r="L272" i="4"/>
  <c r="M272" i="4"/>
  <c r="L273" i="4"/>
  <c r="M273" i="4"/>
  <c r="L274" i="4"/>
  <c r="M274" i="4"/>
  <c r="L275" i="4"/>
  <c r="M275" i="4"/>
  <c r="L276" i="4"/>
  <c r="M276" i="4"/>
  <c r="L277" i="4"/>
  <c r="M277" i="4"/>
  <c r="L278" i="4"/>
  <c r="M278" i="4"/>
  <c r="L279" i="4"/>
  <c r="M279" i="4"/>
  <c r="L280" i="4"/>
  <c r="M280" i="4"/>
  <c r="L281" i="4"/>
  <c r="M281" i="4"/>
  <c r="L282" i="4"/>
  <c r="M282" i="4"/>
  <c r="L283" i="4"/>
  <c r="M283" i="4"/>
  <c r="L284" i="4"/>
  <c r="M284" i="4"/>
  <c r="J270" i="4"/>
  <c r="K270" i="4"/>
  <c r="J271" i="4"/>
  <c r="K271" i="4"/>
  <c r="J272" i="4"/>
  <c r="K272" i="4"/>
  <c r="J273" i="4"/>
  <c r="K273" i="4"/>
  <c r="J274" i="4"/>
  <c r="K274" i="4"/>
  <c r="J275" i="4"/>
  <c r="K275" i="4"/>
  <c r="J276" i="4"/>
  <c r="K276" i="4"/>
  <c r="J277" i="4"/>
  <c r="K277" i="4"/>
  <c r="J278" i="4"/>
  <c r="K278" i="4"/>
  <c r="J279" i="4"/>
  <c r="K279" i="4"/>
  <c r="J280" i="4"/>
  <c r="K280" i="4"/>
  <c r="J281" i="4"/>
  <c r="K281" i="4"/>
  <c r="J282" i="4"/>
  <c r="K282" i="4"/>
  <c r="J283" i="4"/>
  <c r="K283" i="4"/>
  <c r="J284" i="4"/>
  <c r="K284" i="4"/>
  <c r="H270" i="4"/>
  <c r="I270" i="4"/>
  <c r="H271" i="4"/>
  <c r="I271" i="4"/>
  <c r="H272" i="4"/>
  <c r="I272" i="4"/>
  <c r="H273" i="4"/>
  <c r="I273" i="4"/>
  <c r="H274" i="4"/>
  <c r="I274" i="4"/>
  <c r="H275" i="4"/>
  <c r="I275" i="4"/>
  <c r="H276" i="4"/>
  <c r="I276" i="4"/>
  <c r="H277" i="4"/>
  <c r="I277" i="4"/>
  <c r="H278" i="4"/>
  <c r="I278" i="4"/>
  <c r="H279" i="4"/>
  <c r="I279" i="4"/>
  <c r="H280" i="4"/>
  <c r="I280" i="4"/>
  <c r="H281" i="4"/>
  <c r="I281" i="4"/>
  <c r="H282" i="4"/>
  <c r="I282" i="4"/>
  <c r="H283" i="4"/>
  <c r="I283" i="4"/>
  <c r="H284" i="4"/>
  <c r="I284" i="4"/>
  <c r="F270" i="4"/>
  <c r="G270" i="4"/>
  <c r="F271" i="4"/>
  <c r="G271" i="4"/>
  <c r="F272" i="4"/>
  <c r="G272" i="4"/>
  <c r="F273" i="4"/>
  <c r="G273" i="4"/>
  <c r="F274" i="4"/>
  <c r="G274" i="4"/>
  <c r="F275" i="4"/>
  <c r="G275" i="4"/>
  <c r="F276" i="4"/>
  <c r="G276" i="4"/>
  <c r="F277" i="4"/>
  <c r="G277" i="4"/>
  <c r="F278" i="4"/>
  <c r="G278" i="4"/>
  <c r="F279" i="4"/>
  <c r="G279" i="4"/>
  <c r="F280" i="4"/>
  <c r="G280" i="4"/>
  <c r="F281" i="4"/>
  <c r="G281" i="4"/>
  <c r="F282" i="4"/>
  <c r="G282" i="4"/>
  <c r="F283" i="4"/>
  <c r="G283" i="4"/>
  <c r="F284" i="4"/>
  <c r="G284" i="4"/>
  <c r="D254" i="4"/>
  <c r="P254" i="4"/>
  <c r="E254" i="4"/>
  <c r="Q254" i="4"/>
  <c r="D255" i="4"/>
  <c r="P255" i="4"/>
  <c r="E255" i="4"/>
  <c r="Q255" i="4"/>
  <c r="D256" i="4"/>
  <c r="P256" i="4"/>
  <c r="E256" i="4"/>
  <c r="Q256" i="4"/>
  <c r="D257" i="4"/>
  <c r="P257" i="4"/>
  <c r="E257" i="4"/>
  <c r="Q257" i="4"/>
  <c r="D258" i="4"/>
  <c r="P258" i="4"/>
  <c r="E258" i="4"/>
  <c r="Q258" i="4"/>
  <c r="D259" i="4"/>
  <c r="P259" i="4"/>
  <c r="E259" i="4"/>
  <c r="Q259" i="4"/>
  <c r="D260" i="4"/>
  <c r="P260" i="4"/>
  <c r="E260" i="4"/>
  <c r="Q260" i="4"/>
  <c r="D261" i="4"/>
  <c r="P261" i="4"/>
  <c r="E261" i="4"/>
  <c r="Q261" i="4"/>
  <c r="D262" i="4"/>
  <c r="P262" i="4"/>
  <c r="E262" i="4"/>
  <c r="Q262" i="4"/>
  <c r="D263" i="4"/>
  <c r="P263" i="4"/>
  <c r="E263" i="4"/>
  <c r="Q263" i="4"/>
  <c r="D264" i="4"/>
  <c r="P264" i="4"/>
  <c r="E264" i="4"/>
  <c r="Q264" i="4"/>
  <c r="D265" i="4"/>
  <c r="P265" i="4"/>
  <c r="E265" i="4"/>
  <c r="Q265" i="4"/>
  <c r="D266" i="4"/>
  <c r="P266" i="4"/>
  <c r="E266" i="4"/>
  <c r="Q266" i="4"/>
  <c r="D267" i="4"/>
  <c r="P267" i="4"/>
  <c r="E267" i="4"/>
  <c r="Q267" i="4"/>
  <c r="D268" i="4"/>
  <c r="P268" i="4"/>
  <c r="E268" i="4"/>
  <c r="Q268" i="4"/>
  <c r="D269" i="4"/>
  <c r="P269" i="4"/>
  <c r="E269" i="4"/>
  <c r="Q269" i="4"/>
  <c r="N254" i="4"/>
  <c r="O254" i="4"/>
  <c r="N255" i="4"/>
  <c r="O255" i="4"/>
  <c r="N256" i="4"/>
  <c r="O256" i="4"/>
  <c r="N257" i="4"/>
  <c r="O257" i="4"/>
  <c r="N258" i="4"/>
  <c r="O258" i="4"/>
  <c r="N259" i="4"/>
  <c r="O259" i="4"/>
  <c r="N260" i="4"/>
  <c r="O260" i="4"/>
  <c r="N261" i="4"/>
  <c r="O261" i="4"/>
  <c r="N262" i="4"/>
  <c r="O262" i="4"/>
  <c r="N263" i="4"/>
  <c r="O263" i="4"/>
  <c r="N264" i="4"/>
  <c r="O264" i="4"/>
  <c r="N265" i="4"/>
  <c r="O265" i="4"/>
  <c r="N266" i="4"/>
  <c r="O266" i="4"/>
  <c r="N267" i="4"/>
  <c r="O267" i="4"/>
  <c r="N268" i="4"/>
  <c r="O268" i="4"/>
  <c r="N269" i="4"/>
  <c r="O269" i="4"/>
  <c r="L254" i="4"/>
  <c r="M254" i="4"/>
  <c r="L255" i="4"/>
  <c r="M255" i="4"/>
  <c r="L256" i="4"/>
  <c r="M256" i="4"/>
  <c r="L257" i="4"/>
  <c r="M257" i="4"/>
  <c r="L258" i="4"/>
  <c r="M258" i="4"/>
  <c r="L259" i="4"/>
  <c r="M259" i="4"/>
  <c r="L260" i="4"/>
  <c r="M260" i="4"/>
  <c r="L261" i="4"/>
  <c r="M261" i="4"/>
  <c r="L262" i="4"/>
  <c r="M262" i="4"/>
  <c r="L263" i="4"/>
  <c r="M263" i="4"/>
  <c r="L264" i="4"/>
  <c r="M264" i="4"/>
  <c r="L265" i="4"/>
  <c r="M265" i="4"/>
  <c r="L266" i="4"/>
  <c r="M266" i="4"/>
  <c r="L267" i="4"/>
  <c r="M267" i="4"/>
  <c r="L268" i="4"/>
  <c r="M268" i="4"/>
  <c r="L269" i="4"/>
  <c r="M269" i="4"/>
  <c r="H254" i="4"/>
  <c r="I254" i="4"/>
  <c r="H255" i="4"/>
  <c r="I255" i="4"/>
  <c r="H256" i="4"/>
  <c r="I256" i="4"/>
  <c r="H257" i="4"/>
  <c r="I257" i="4"/>
  <c r="H258" i="4"/>
  <c r="I258" i="4"/>
  <c r="H259" i="4"/>
  <c r="I259" i="4"/>
  <c r="H260" i="4"/>
  <c r="I260" i="4"/>
  <c r="H261" i="4"/>
  <c r="I261" i="4"/>
  <c r="H262" i="4"/>
  <c r="I262" i="4"/>
  <c r="H263" i="4"/>
  <c r="I263" i="4"/>
  <c r="H264" i="4"/>
  <c r="I264" i="4"/>
  <c r="H265" i="4"/>
  <c r="I265" i="4"/>
  <c r="H266" i="4"/>
  <c r="I266" i="4"/>
  <c r="H267" i="4"/>
  <c r="I267" i="4"/>
  <c r="H268" i="4"/>
  <c r="I268" i="4"/>
  <c r="H269" i="4"/>
  <c r="I269" i="4"/>
  <c r="F254" i="4"/>
  <c r="G254" i="4"/>
  <c r="F255" i="4"/>
  <c r="G255" i="4"/>
  <c r="F256" i="4"/>
  <c r="G256" i="4"/>
  <c r="F257" i="4"/>
  <c r="G257" i="4"/>
  <c r="F258" i="4"/>
  <c r="G258" i="4"/>
  <c r="F259" i="4"/>
  <c r="G259" i="4"/>
  <c r="F260" i="4"/>
  <c r="G260" i="4"/>
  <c r="F261" i="4"/>
  <c r="G261" i="4"/>
  <c r="F262" i="4"/>
  <c r="G262" i="4"/>
  <c r="F263" i="4"/>
  <c r="G263" i="4"/>
  <c r="F264" i="4"/>
  <c r="G264" i="4"/>
  <c r="F265" i="4"/>
  <c r="G265" i="4"/>
  <c r="F266" i="4"/>
  <c r="G266" i="4"/>
  <c r="F267" i="4"/>
  <c r="G267" i="4"/>
  <c r="F268" i="4"/>
  <c r="G268" i="4"/>
  <c r="F269" i="4"/>
  <c r="G269" i="4"/>
  <c r="D238" i="4"/>
  <c r="P238" i="4"/>
  <c r="E238" i="4"/>
  <c r="Q238" i="4"/>
  <c r="D239" i="4"/>
  <c r="P239" i="4"/>
  <c r="E239" i="4"/>
  <c r="Q239" i="4"/>
  <c r="D240" i="4"/>
  <c r="P240" i="4"/>
  <c r="E240" i="4"/>
  <c r="Q240" i="4"/>
  <c r="D241" i="4"/>
  <c r="P241" i="4"/>
  <c r="E241" i="4"/>
  <c r="Q241" i="4"/>
  <c r="D242" i="4"/>
  <c r="P242" i="4"/>
  <c r="E242" i="4"/>
  <c r="Q242" i="4"/>
  <c r="D243" i="4"/>
  <c r="P243" i="4"/>
  <c r="E243" i="4"/>
  <c r="Q243" i="4"/>
  <c r="D244" i="4"/>
  <c r="P244" i="4"/>
  <c r="E244" i="4"/>
  <c r="Q244" i="4"/>
  <c r="D245" i="4"/>
  <c r="P245" i="4"/>
  <c r="E245" i="4"/>
  <c r="Q245" i="4"/>
  <c r="D246" i="4"/>
  <c r="P246" i="4"/>
  <c r="E246" i="4"/>
  <c r="Q246" i="4"/>
  <c r="D247" i="4"/>
  <c r="P247" i="4"/>
  <c r="E247" i="4"/>
  <c r="Q247" i="4"/>
  <c r="D248" i="4"/>
  <c r="P248" i="4"/>
  <c r="E248" i="4"/>
  <c r="Q248" i="4"/>
  <c r="D249" i="4"/>
  <c r="P249" i="4"/>
  <c r="E249" i="4"/>
  <c r="Q249" i="4"/>
  <c r="D250" i="4"/>
  <c r="P250" i="4"/>
  <c r="E250" i="4"/>
  <c r="Q250" i="4"/>
  <c r="D251" i="4"/>
  <c r="P251" i="4"/>
  <c r="E251" i="4"/>
  <c r="Q251" i="4"/>
  <c r="D252" i="4"/>
  <c r="P252" i="4"/>
  <c r="E252" i="4"/>
  <c r="Q252" i="4"/>
  <c r="D253" i="4"/>
  <c r="P253" i="4"/>
  <c r="E253" i="4"/>
  <c r="Q253" i="4"/>
  <c r="N238" i="4"/>
  <c r="O238" i="4"/>
  <c r="N239" i="4"/>
  <c r="O239" i="4"/>
  <c r="N240" i="4"/>
  <c r="O240" i="4"/>
  <c r="N241" i="4"/>
  <c r="O241" i="4"/>
  <c r="N242" i="4"/>
  <c r="O242" i="4"/>
  <c r="N243" i="4"/>
  <c r="O243" i="4"/>
  <c r="N244" i="4"/>
  <c r="O244" i="4"/>
  <c r="N245" i="4"/>
  <c r="O245" i="4"/>
  <c r="N246" i="4"/>
  <c r="O246" i="4"/>
  <c r="N247" i="4"/>
  <c r="O247" i="4"/>
  <c r="N248" i="4"/>
  <c r="O248" i="4"/>
  <c r="N249" i="4"/>
  <c r="O249" i="4"/>
  <c r="N250" i="4"/>
  <c r="O250" i="4"/>
  <c r="N251" i="4"/>
  <c r="O251" i="4"/>
  <c r="N252" i="4"/>
  <c r="O252" i="4"/>
  <c r="N253" i="4"/>
  <c r="O253" i="4"/>
  <c r="L238" i="4"/>
  <c r="M238" i="4"/>
  <c r="L239" i="4"/>
  <c r="M239" i="4"/>
  <c r="L240" i="4"/>
  <c r="M240" i="4"/>
  <c r="L241" i="4"/>
  <c r="M241" i="4"/>
  <c r="L242" i="4"/>
  <c r="M242" i="4"/>
  <c r="L243" i="4"/>
  <c r="M243" i="4"/>
  <c r="L244" i="4"/>
  <c r="M244" i="4"/>
  <c r="L245" i="4"/>
  <c r="M245" i="4"/>
  <c r="L246" i="4"/>
  <c r="M246" i="4"/>
  <c r="L247" i="4"/>
  <c r="M247" i="4"/>
  <c r="L248" i="4"/>
  <c r="M248" i="4"/>
  <c r="L249" i="4"/>
  <c r="M249" i="4"/>
  <c r="L250" i="4"/>
  <c r="M250" i="4"/>
  <c r="L251" i="4"/>
  <c r="M251" i="4"/>
  <c r="L252" i="4"/>
  <c r="M252" i="4"/>
  <c r="L253" i="4"/>
  <c r="M253" i="4"/>
  <c r="J254" i="4"/>
  <c r="K254" i="4"/>
  <c r="J255" i="4"/>
  <c r="K255" i="4"/>
  <c r="J256" i="4"/>
  <c r="K256" i="4"/>
  <c r="J257" i="4"/>
  <c r="K257" i="4"/>
  <c r="J258" i="4"/>
  <c r="K258" i="4"/>
  <c r="J259" i="4"/>
  <c r="K259" i="4"/>
  <c r="J260" i="4"/>
  <c r="K260" i="4"/>
  <c r="J261" i="4"/>
  <c r="K261" i="4"/>
  <c r="J262" i="4"/>
  <c r="K262" i="4"/>
  <c r="J263" i="4"/>
  <c r="K263" i="4"/>
  <c r="J264" i="4"/>
  <c r="K264" i="4"/>
  <c r="J265" i="4"/>
  <c r="K265" i="4"/>
  <c r="J266" i="4"/>
  <c r="K266" i="4"/>
  <c r="J267" i="4"/>
  <c r="K267" i="4"/>
  <c r="J268" i="4"/>
  <c r="K268" i="4"/>
  <c r="J269" i="4"/>
  <c r="K269" i="4"/>
  <c r="H238" i="4"/>
  <c r="I238" i="4"/>
  <c r="H239" i="4"/>
  <c r="I239" i="4"/>
  <c r="H240" i="4"/>
  <c r="I240" i="4"/>
  <c r="H241" i="4"/>
  <c r="I241" i="4"/>
  <c r="H242" i="4"/>
  <c r="I242" i="4"/>
  <c r="H243" i="4"/>
  <c r="I243" i="4"/>
  <c r="H244" i="4"/>
  <c r="I244" i="4"/>
  <c r="H245" i="4"/>
  <c r="I245" i="4"/>
  <c r="H246" i="4"/>
  <c r="I246" i="4"/>
  <c r="H247" i="4"/>
  <c r="I247" i="4"/>
  <c r="H248" i="4"/>
  <c r="I248" i="4"/>
  <c r="H249" i="4"/>
  <c r="I249" i="4"/>
  <c r="H250" i="4"/>
  <c r="I250" i="4"/>
  <c r="H251" i="4"/>
  <c r="I251" i="4"/>
  <c r="H252" i="4"/>
  <c r="I252" i="4"/>
  <c r="H253" i="4"/>
  <c r="I253" i="4"/>
  <c r="F238" i="4"/>
  <c r="G238" i="4"/>
  <c r="F239" i="4"/>
  <c r="G239" i="4"/>
  <c r="F240" i="4"/>
  <c r="G240" i="4"/>
  <c r="F241" i="4"/>
  <c r="G241" i="4"/>
  <c r="F242" i="4"/>
  <c r="G242" i="4"/>
  <c r="F243" i="4"/>
  <c r="G243" i="4"/>
  <c r="F244" i="4"/>
  <c r="G244" i="4"/>
  <c r="F245" i="4"/>
  <c r="G245" i="4"/>
  <c r="F246" i="4"/>
  <c r="G246" i="4"/>
  <c r="F247" i="4"/>
  <c r="G247" i="4"/>
  <c r="F248" i="4"/>
  <c r="G248" i="4"/>
  <c r="F249" i="4"/>
  <c r="G249" i="4"/>
  <c r="F250" i="4"/>
  <c r="G250" i="4"/>
  <c r="F251" i="4"/>
  <c r="G251" i="4"/>
  <c r="F252" i="4"/>
  <c r="G252" i="4"/>
  <c r="F253" i="4"/>
  <c r="G253" i="4"/>
  <c r="D217" i="4"/>
  <c r="P217" i="4"/>
  <c r="E217" i="4"/>
  <c r="Q217" i="4"/>
  <c r="D218" i="4"/>
  <c r="P218" i="4"/>
  <c r="E218" i="4"/>
  <c r="Q218" i="4"/>
  <c r="D219" i="4"/>
  <c r="P219" i="4"/>
  <c r="E219" i="4"/>
  <c r="Q219" i="4"/>
  <c r="D220" i="4"/>
  <c r="P220" i="4"/>
  <c r="E220" i="4"/>
  <c r="Q220" i="4"/>
  <c r="D221" i="4"/>
  <c r="P221" i="4"/>
  <c r="E221" i="4"/>
  <c r="Q221" i="4"/>
  <c r="D222" i="4"/>
  <c r="P222" i="4"/>
  <c r="E222" i="4"/>
  <c r="Q222" i="4"/>
  <c r="D223" i="4"/>
  <c r="P223" i="4"/>
  <c r="E223" i="4"/>
  <c r="Q223" i="4"/>
  <c r="D224" i="4"/>
  <c r="P224" i="4"/>
  <c r="E224" i="4"/>
  <c r="Q224" i="4"/>
  <c r="D225" i="4"/>
  <c r="P225" i="4"/>
  <c r="E225" i="4"/>
  <c r="Q225" i="4"/>
  <c r="D226" i="4"/>
  <c r="P226" i="4"/>
  <c r="E226" i="4"/>
  <c r="Q226" i="4"/>
  <c r="D227" i="4"/>
  <c r="P227" i="4"/>
  <c r="E227" i="4"/>
  <c r="Q227" i="4"/>
  <c r="D228" i="4"/>
  <c r="P228" i="4"/>
  <c r="E228" i="4"/>
  <c r="Q228" i="4"/>
  <c r="D229" i="4"/>
  <c r="P229" i="4"/>
  <c r="E229" i="4"/>
  <c r="Q229" i="4"/>
  <c r="D230" i="4"/>
  <c r="P230" i="4"/>
  <c r="E230" i="4"/>
  <c r="Q230" i="4"/>
  <c r="D231" i="4"/>
  <c r="P231" i="4"/>
  <c r="E231" i="4"/>
  <c r="Q231" i="4"/>
  <c r="D232" i="4"/>
  <c r="P232" i="4"/>
  <c r="E232" i="4"/>
  <c r="Q232" i="4"/>
  <c r="D233" i="4"/>
  <c r="P233" i="4"/>
  <c r="E233" i="4"/>
  <c r="Q233" i="4"/>
  <c r="D234" i="4"/>
  <c r="P234" i="4"/>
  <c r="E234" i="4"/>
  <c r="Q234" i="4"/>
  <c r="D235" i="4"/>
  <c r="P235" i="4"/>
  <c r="E235" i="4"/>
  <c r="Q235" i="4"/>
  <c r="D236" i="4"/>
  <c r="P236" i="4"/>
  <c r="E236" i="4"/>
  <c r="Q236" i="4"/>
  <c r="D237" i="4"/>
  <c r="P237" i="4"/>
  <c r="E237" i="4"/>
  <c r="Q237" i="4"/>
  <c r="N217" i="4"/>
  <c r="O217" i="4"/>
  <c r="N218" i="4"/>
  <c r="O218" i="4"/>
  <c r="N219" i="4"/>
  <c r="O219" i="4"/>
  <c r="N220" i="4"/>
  <c r="O220" i="4"/>
  <c r="N221" i="4"/>
  <c r="O221" i="4"/>
  <c r="N222" i="4"/>
  <c r="O222" i="4"/>
  <c r="N223" i="4"/>
  <c r="O223" i="4"/>
  <c r="N224" i="4"/>
  <c r="O224" i="4"/>
  <c r="N225" i="4"/>
  <c r="O225" i="4"/>
  <c r="N226" i="4"/>
  <c r="O226" i="4"/>
  <c r="N227" i="4"/>
  <c r="O227" i="4"/>
  <c r="N228" i="4"/>
  <c r="O228" i="4"/>
  <c r="N229" i="4"/>
  <c r="O229" i="4"/>
  <c r="N230" i="4"/>
  <c r="O230" i="4"/>
  <c r="N231" i="4"/>
  <c r="O231" i="4"/>
  <c r="N232" i="4"/>
  <c r="O232" i="4"/>
  <c r="N233" i="4"/>
  <c r="O233" i="4"/>
  <c r="N234" i="4"/>
  <c r="O234" i="4"/>
  <c r="N235" i="4"/>
  <c r="O235" i="4"/>
  <c r="N236" i="4"/>
  <c r="O236" i="4"/>
  <c r="N237" i="4"/>
  <c r="O237" i="4"/>
  <c r="L217" i="4"/>
  <c r="M217" i="4"/>
  <c r="L218" i="4"/>
  <c r="M218" i="4"/>
  <c r="L219" i="4"/>
  <c r="M219" i="4"/>
  <c r="L220" i="4"/>
  <c r="M220" i="4"/>
  <c r="L221" i="4"/>
  <c r="M221" i="4"/>
  <c r="L222" i="4"/>
  <c r="M222" i="4"/>
  <c r="L223" i="4"/>
  <c r="M223" i="4"/>
  <c r="L224" i="4"/>
  <c r="M224" i="4"/>
  <c r="L225" i="4"/>
  <c r="M225" i="4"/>
  <c r="L226" i="4"/>
  <c r="M226" i="4"/>
  <c r="L227" i="4"/>
  <c r="M227" i="4"/>
  <c r="L228" i="4"/>
  <c r="M228" i="4"/>
  <c r="L229" i="4"/>
  <c r="M229" i="4"/>
  <c r="L230" i="4"/>
  <c r="M230" i="4"/>
  <c r="L231" i="4"/>
  <c r="M231" i="4"/>
  <c r="L232" i="4"/>
  <c r="M232" i="4"/>
  <c r="L233" i="4"/>
  <c r="M233" i="4"/>
  <c r="L234" i="4"/>
  <c r="M234" i="4"/>
  <c r="L235" i="4"/>
  <c r="M235" i="4"/>
  <c r="L236" i="4"/>
  <c r="M236" i="4"/>
  <c r="L237" i="4"/>
  <c r="M237" i="4"/>
  <c r="J217" i="4"/>
  <c r="K217" i="4"/>
  <c r="J218" i="4"/>
  <c r="K218" i="4"/>
  <c r="J219" i="4"/>
  <c r="K219" i="4"/>
  <c r="J220" i="4"/>
  <c r="K220" i="4"/>
  <c r="J221" i="4"/>
  <c r="K221" i="4"/>
  <c r="J222" i="4"/>
  <c r="K222" i="4"/>
  <c r="J223" i="4"/>
  <c r="K223" i="4"/>
  <c r="J224" i="4"/>
  <c r="K224" i="4"/>
  <c r="J225" i="4"/>
  <c r="K225" i="4"/>
  <c r="J226" i="4"/>
  <c r="K226" i="4"/>
  <c r="J227" i="4"/>
  <c r="K227" i="4"/>
  <c r="J228" i="4"/>
  <c r="K228" i="4"/>
  <c r="J229" i="4"/>
  <c r="K229" i="4"/>
  <c r="J230" i="4"/>
  <c r="K230" i="4"/>
  <c r="J231" i="4"/>
  <c r="K231" i="4"/>
  <c r="J232" i="4"/>
  <c r="K232" i="4"/>
  <c r="J233" i="4"/>
  <c r="K233" i="4"/>
  <c r="J234" i="4"/>
  <c r="K234" i="4"/>
  <c r="J235" i="4"/>
  <c r="K235" i="4"/>
  <c r="J236" i="4"/>
  <c r="K236" i="4"/>
  <c r="J237" i="4"/>
  <c r="K237" i="4"/>
  <c r="H217" i="4"/>
  <c r="I217" i="4"/>
  <c r="H218" i="4"/>
  <c r="I218" i="4"/>
  <c r="H219" i="4"/>
  <c r="I219" i="4"/>
  <c r="H220" i="4"/>
  <c r="I220" i="4"/>
  <c r="H221" i="4"/>
  <c r="I221" i="4"/>
  <c r="H222" i="4"/>
  <c r="I222" i="4"/>
  <c r="H223" i="4"/>
  <c r="I223" i="4"/>
  <c r="H224" i="4"/>
  <c r="I224" i="4"/>
  <c r="H225" i="4"/>
  <c r="I225" i="4"/>
  <c r="H226" i="4"/>
  <c r="I226" i="4"/>
  <c r="H227" i="4"/>
  <c r="I227" i="4"/>
  <c r="H228" i="4"/>
  <c r="I228" i="4"/>
  <c r="H229" i="4"/>
  <c r="I229" i="4"/>
  <c r="H230" i="4"/>
  <c r="I230" i="4"/>
  <c r="H231" i="4"/>
  <c r="I231" i="4"/>
  <c r="H232" i="4"/>
  <c r="I232" i="4"/>
  <c r="H233" i="4"/>
  <c r="I233" i="4"/>
  <c r="H234" i="4"/>
  <c r="I234" i="4"/>
  <c r="H235" i="4"/>
  <c r="I235" i="4"/>
  <c r="H236" i="4"/>
  <c r="I236" i="4"/>
  <c r="H237" i="4"/>
  <c r="I237" i="4"/>
  <c r="F217" i="4"/>
  <c r="G217" i="4"/>
  <c r="F218" i="4"/>
  <c r="G218" i="4"/>
  <c r="F219" i="4"/>
  <c r="G219" i="4"/>
  <c r="F220" i="4"/>
  <c r="G220" i="4"/>
  <c r="F221" i="4"/>
  <c r="G221" i="4"/>
  <c r="F222" i="4"/>
  <c r="G222" i="4"/>
  <c r="F223" i="4"/>
  <c r="G223" i="4"/>
  <c r="F224" i="4"/>
  <c r="G224" i="4"/>
  <c r="F225" i="4"/>
  <c r="G225" i="4"/>
  <c r="F226" i="4"/>
  <c r="G226" i="4"/>
  <c r="F227" i="4"/>
  <c r="G227" i="4"/>
  <c r="F228" i="4"/>
  <c r="G228" i="4"/>
  <c r="F229" i="4"/>
  <c r="G229" i="4"/>
  <c r="F230" i="4"/>
  <c r="G230" i="4"/>
  <c r="F231" i="4"/>
  <c r="G231" i="4"/>
  <c r="F232" i="4"/>
  <c r="G232" i="4"/>
  <c r="F233" i="4"/>
  <c r="G233" i="4"/>
  <c r="F234" i="4"/>
  <c r="G234" i="4"/>
  <c r="F235" i="4"/>
  <c r="G235" i="4"/>
  <c r="F236" i="4"/>
  <c r="G236" i="4"/>
  <c r="F237" i="4"/>
  <c r="G237" i="4"/>
  <c r="D207" i="4"/>
  <c r="P207" i="4"/>
  <c r="E207" i="4"/>
  <c r="Q207" i="4"/>
  <c r="D208" i="4"/>
  <c r="P208" i="4"/>
  <c r="E208" i="4"/>
  <c r="Q208" i="4"/>
  <c r="D209" i="4"/>
  <c r="P209" i="4"/>
  <c r="E209" i="4"/>
  <c r="Q209" i="4"/>
  <c r="D210" i="4"/>
  <c r="P210" i="4"/>
  <c r="E210" i="4"/>
  <c r="Q210" i="4"/>
  <c r="D211" i="4"/>
  <c r="P211" i="4"/>
  <c r="E211" i="4"/>
  <c r="Q211" i="4"/>
  <c r="D212" i="4"/>
  <c r="P212" i="4"/>
  <c r="E212" i="4"/>
  <c r="Q212" i="4"/>
  <c r="D213" i="4"/>
  <c r="P213" i="4"/>
  <c r="E213" i="4"/>
  <c r="Q213" i="4"/>
  <c r="D214" i="4"/>
  <c r="P214" i="4"/>
  <c r="E214" i="4"/>
  <c r="Q214" i="4"/>
  <c r="D215" i="4"/>
  <c r="P215" i="4"/>
  <c r="E215" i="4"/>
  <c r="Q215" i="4"/>
  <c r="D216" i="4"/>
  <c r="P216" i="4"/>
  <c r="E216" i="4"/>
  <c r="Q216" i="4"/>
  <c r="N207" i="4"/>
  <c r="O207" i="4"/>
  <c r="N208" i="4"/>
  <c r="O208" i="4"/>
  <c r="N209" i="4"/>
  <c r="O209" i="4"/>
  <c r="N210" i="4"/>
  <c r="O210" i="4"/>
  <c r="N211" i="4"/>
  <c r="O211" i="4"/>
  <c r="N212" i="4"/>
  <c r="O212" i="4"/>
  <c r="N213" i="4"/>
  <c r="O213" i="4"/>
  <c r="N214" i="4"/>
  <c r="O214" i="4"/>
  <c r="N215" i="4"/>
  <c r="O215" i="4"/>
  <c r="N216" i="4"/>
  <c r="O216" i="4"/>
  <c r="L207" i="4"/>
  <c r="M207" i="4"/>
  <c r="L208" i="4"/>
  <c r="M208" i="4"/>
  <c r="L209" i="4"/>
  <c r="M209" i="4"/>
  <c r="L210" i="4"/>
  <c r="M210" i="4"/>
  <c r="L211" i="4"/>
  <c r="M211" i="4"/>
  <c r="L212" i="4"/>
  <c r="M212" i="4"/>
  <c r="L213" i="4"/>
  <c r="M213" i="4"/>
  <c r="L214" i="4"/>
  <c r="M214" i="4"/>
  <c r="L215" i="4"/>
  <c r="M215" i="4"/>
  <c r="L216" i="4"/>
  <c r="M216" i="4"/>
  <c r="J207" i="4"/>
  <c r="K207" i="4"/>
  <c r="J208" i="4"/>
  <c r="K208" i="4"/>
  <c r="J209" i="4"/>
  <c r="K209" i="4"/>
  <c r="J210" i="4"/>
  <c r="K210" i="4"/>
  <c r="J211" i="4"/>
  <c r="K211" i="4"/>
  <c r="J212" i="4"/>
  <c r="K212" i="4"/>
  <c r="J213" i="4"/>
  <c r="K213" i="4"/>
  <c r="J214" i="4"/>
  <c r="K214" i="4"/>
  <c r="J215" i="4"/>
  <c r="K215" i="4"/>
  <c r="J216" i="4"/>
  <c r="K216" i="4"/>
  <c r="H207" i="4"/>
  <c r="I207" i="4"/>
  <c r="H208" i="4"/>
  <c r="I208" i="4"/>
  <c r="H209" i="4"/>
  <c r="I209" i="4"/>
  <c r="H210" i="4"/>
  <c r="I210" i="4"/>
  <c r="H211" i="4"/>
  <c r="I211" i="4"/>
  <c r="H212" i="4"/>
  <c r="I212" i="4"/>
  <c r="H213" i="4"/>
  <c r="I213" i="4"/>
  <c r="H214" i="4"/>
  <c r="I214" i="4"/>
  <c r="H215" i="4"/>
  <c r="I215" i="4"/>
  <c r="H216" i="4"/>
  <c r="I216" i="4"/>
  <c r="F207" i="4"/>
  <c r="G207" i="4"/>
  <c r="F208" i="4"/>
  <c r="G208" i="4"/>
  <c r="F209" i="4"/>
  <c r="G209" i="4"/>
  <c r="F210" i="4"/>
  <c r="G210" i="4"/>
  <c r="F211" i="4"/>
  <c r="G211" i="4"/>
  <c r="F212" i="4"/>
  <c r="G212" i="4"/>
  <c r="F213" i="4"/>
  <c r="G213" i="4"/>
  <c r="F214" i="4"/>
  <c r="G214" i="4"/>
  <c r="F215" i="4"/>
  <c r="G215" i="4"/>
  <c r="F216" i="4"/>
  <c r="G216" i="4"/>
  <c r="D187" i="4"/>
  <c r="P187" i="4"/>
  <c r="E187" i="4"/>
  <c r="Q187" i="4"/>
  <c r="D188" i="4"/>
  <c r="P188" i="4"/>
  <c r="E188" i="4"/>
  <c r="Q188" i="4"/>
  <c r="D189" i="4"/>
  <c r="P189" i="4"/>
  <c r="E189" i="4"/>
  <c r="Q189" i="4"/>
  <c r="D190" i="4"/>
  <c r="P190" i="4"/>
  <c r="E190" i="4"/>
  <c r="Q190" i="4"/>
  <c r="D191" i="4"/>
  <c r="P191" i="4"/>
  <c r="E191" i="4"/>
  <c r="Q191" i="4"/>
  <c r="D192" i="4"/>
  <c r="P192" i="4"/>
  <c r="E192" i="4"/>
  <c r="Q192" i="4"/>
  <c r="D193" i="4"/>
  <c r="P193" i="4"/>
  <c r="E193" i="4"/>
  <c r="Q193" i="4"/>
  <c r="D194" i="4"/>
  <c r="P194" i="4"/>
  <c r="E194" i="4"/>
  <c r="Q194" i="4"/>
  <c r="D195" i="4"/>
  <c r="P195" i="4"/>
  <c r="E195" i="4"/>
  <c r="Q195" i="4"/>
  <c r="D196" i="4"/>
  <c r="P196" i="4"/>
  <c r="E196" i="4"/>
  <c r="Q196" i="4"/>
  <c r="D197" i="4"/>
  <c r="P197" i="4"/>
  <c r="E197" i="4"/>
  <c r="Q197" i="4"/>
  <c r="D198" i="4"/>
  <c r="P198" i="4"/>
  <c r="E198" i="4"/>
  <c r="Q198" i="4"/>
  <c r="D199" i="4"/>
  <c r="P199" i="4"/>
  <c r="E199" i="4"/>
  <c r="Q199" i="4"/>
  <c r="D200" i="4"/>
  <c r="P200" i="4"/>
  <c r="E200" i="4"/>
  <c r="Q200" i="4"/>
  <c r="D201" i="4"/>
  <c r="P201" i="4"/>
  <c r="E201" i="4"/>
  <c r="Q201" i="4"/>
  <c r="D202" i="4"/>
  <c r="P202" i="4"/>
  <c r="E202" i="4"/>
  <c r="Q202" i="4"/>
  <c r="D203" i="4"/>
  <c r="P203" i="4"/>
  <c r="E203" i="4"/>
  <c r="Q203" i="4"/>
  <c r="D204" i="4"/>
  <c r="P204" i="4"/>
  <c r="E204" i="4"/>
  <c r="Q204" i="4"/>
  <c r="D205" i="4"/>
  <c r="P205" i="4"/>
  <c r="E205" i="4"/>
  <c r="Q205" i="4"/>
  <c r="D206" i="4"/>
  <c r="P206" i="4"/>
  <c r="E206" i="4"/>
  <c r="Q206" i="4"/>
  <c r="N187" i="4"/>
  <c r="O187" i="4"/>
  <c r="N188" i="4"/>
  <c r="O188" i="4"/>
  <c r="N189" i="4"/>
  <c r="O189" i="4"/>
  <c r="N190" i="4"/>
  <c r="O190" i="4"/>
  <c r="N191" i="4"/>
  <c r="O191" i="4"/>
  <c r="N192" i="4"/>
  <c r="O192" i="4"/>
  <c r="N193" i="4"/>
  <c r="O193" i="4"/>
  <c r="N194" i="4"/>
  <c r="O194" i="4"/>
  <c r="N195" i="4"/>
  <c r="O195" i="4"/>
  <c r="N196" i="4"/>
  <c r="O196" i="4"/>
  <c r="N197" i="4"/>
  <c r="O197" i="4"/>
  <c r="N198" i="4"/>
  <c r="O198" i="4"/>
  <c r="N199" i="4"/>
  <c r="O199" i="4"/>
  <c r="N200" i="4"/>
  <c r="O200" i="4"/>
  <c r="N201" i="4"/>
  <c r="O201" i="4"/>
  <c r="N202" i="4"/>
  <c r="O202" i="4"/>
  <c r="N203" i="4"/>
  <c r="O203" i="4"/>
  <c r="N204" i="4"/>
  <c r="O204" i="4"/>
  <c r="N205" i="4"/>
  <c r="O205" i="4"/>
  <c r="N206" i="4"/>
  <c r="O206" i="4"/>
  <c r="L187" i="4"/>
  <c r="M187" i="4"/>
  <c r="L188" i="4"/>
  <c r="M188" i="4"/>
  <c r="L189" i="4"/>
  <c r="M189" i="4"/>
  <c r="L190" i="4"/>
  <c r="M190" i="4"/>
  <c r="L191" i="4"/>
  <c r="M191" i="4"/>
  <c r="L192" i="4"/>
  <c r="M192" i="4"/>
  <c r="L193" i="4"/>
  <c r="M193" i="4"/>
  <c r="L194" i="4"/>
  <c r="M194" i="4"/>
  <c r="L195" i="4"/>
  <c r="M195" i="4"/>
  <c r="L196" i="4"/>
  <c r="M196" i="4"/>
  <c r="L197" i="4"/>
  <c r="M197" i="4"/>
  <c r="L198" i="4"/>
  <c r="M198" i="4"/>
  <c r="L199" i="4"/>
  <c r="M199" i="4"/>
  <c r="L200" i="4"/>
  <c r="M200" i="4"/>
  <c r="L201" i="4"/>
  <c r="M201" i="4"/>
  <c r="L202" i="4"/>
  <c r="M202" i="4"/>
  <c r="L203" i="4"/>
  <c r="M203" i="4"/>
  <c r="L204" i="4"/>
  <c r="M204" i="4"/>
  <c r="L205" i="4"/>
  <c r="M205" i="4"/>
  <c r="L206" i="4"/>
  <c r="M206" i="4"/>
  <c r="J187" i="4"/>
  <c r="K187" i="4"/>
  <c r="J188" i="4"/>
  <c r="K188" i="4"/>
  <c r="J189" i="4"/>
  <c r="K189" i="4"/>
  <c r="J190" i="4"/>
  <c r="K190" i="4"/>
  <c r="J191" i="4"/>
  <c r="K191" i="4"/>
  <c r="J192" i="4"/>
  <c r="K192" i="4"/>
  <c r="J193" i="4"/>
  <c r="K193" i="4"/>
  <c r="J194" i="4"/>
  <c r="K194" i="4"/>
  <c r="J195" i="4"/>
  <c r="K195" i="4"/>
  <c r="J196" i="4"/>
  <c r="K196" i="4"/>
  <c r="J197" i="4"/>
  <c r="K197" i="4"/>
  <c r="J198" i="4"/>
  <c r="K198" i="4"/>
  <c r="J199" i="4"/>
  <c r="K199" i="4"/>
  <c r="J200" i="4"/>
  <c r="K200" i="4"/>
  <c r="J201" i="4"/>
  <c r="K201" i="4"/>
  <c r="J202" i="4"/>
  <c r="K202" i="4"/>
  <c r="J203" i="4"/>
  <c r="K203" i="4"/>
  <c r="J204" i="4"/>
  <c r="K204" i="4"/>
  <c r="J205" i="4"/>
  <c r="K205" i="4"/>
  <c r="J206" i="4"/>
  <c r="K206" i="4"/>
  <c r="H187" i="4"/>
  <c r="I187" i="4"/>
  <c r="H188" i="4"/>
  <c r="I188" i="4"/>
  <c r="H189" i="4"/>
  <c r="I189" i="4"/>
  <c r="H190" i="4"/>
  <c r="I190" i="4"/>
  <c r="H191" i="4"/>
  <c r="I191" i="4"/>
  <c r="H192" i="4"/>
  <c r="I192" i="4"/>
  <c r="H193" i="4"/>
  <c r="I193" i="4"/>
  <c r="H194" i="4"/>
  <c r="I194" i="4"/>
  <c r="H195" i="4"/>
  <c r="I195" i="4"/>
  <c r="H196" i="4"/>
  <c r="I196" i="4"/>
  <c r="H197" i="4"/>
  <c r="I197" i="4"/>
  <c r="H198" i="4"/>
  <c r="I198" i="4"/>
  <c r="H199" i="4"/>
  <c r="I199" i="4"/>
  <c r="H200" i="4"/>
  <c r="I200" i="4"/>
  <c r="H201" i="4"/>
  <c r="I201" i="4"/>
  <c r="H202" i="4"/>
  <c r="I202" i="4"/>
  <c r="H203" i="4"/>
  <c r="I203" i="4"/>
  <c r="H204" i="4"/>
  <c r="I204" i="4"/>
  <c r="H205" i="4"/>
  <c r="I205" i="4"/>
  <c r="H206" i="4"/>
  <c r="I206" i="4"/>
  <c r="F187" i="4"/>
  <c r="G187" i="4"/>
  <c r="F188" i="4"/>
  <c r="G188" i="4"/>
  <c r="F189" i="4"/>
  <c r="G189" i="4"/>
  <c r="F190" i="4"/>
  <c r="G190" i="4"/>
  <c r="F191" i="4"/>
  <c r="G191" i="4"/>
  <c r="F192" i="4"/>
  <c r="G192" i="4"/>
  <c r="F193" i="4"/>
  <c r="G193" i="4"/>
  <c r="F194" i="4"/>
  <c r="G194" i="4"/>
  <c r="F195" i="4"/>
  <c r="G195" i="4"/>
  <c r="F196" i="4"/>
  <c r="G196" i="4"/>
  <c r="F197" i="4"/>
  <c r="G197" i="4"/>
  <c r="F198" i="4"/>
  <c r="G198" i="4"/>
  <c r="F199" i="4"/>
  <c r="G199" i="4"/>
  <c r="F200" i="4"/>
  <c r="G200" i="4"/>
  <c r="F201" i="4"/>
  <c r="G201" i="4"/>
  <c r="F202" i="4"/>
  <c r="G202" i="4"/>
  <c r="F203" i="4"/>
  <c r="G203" i="4"/>
  <c r="F204" i="4"/>
  <c r="G204" i="4"/>
  <c r="F205" i="4"/>
  <c r="G205" i="4"/>
  <c r="F206" i="4"/>
  <c r="G206" i="4"/>
  <c r="D168" i="4"/>
  <c r="P168" i="4"/>
  <c r="E168" i="4"/>
  <c r="Q168" i="4"/>
  <c r="D169" i="4"/>
  <c r="P169" i="4"/>
  <c r="E169" i="4"/>
  <c r="Q169" i="4"/>
  <c r="D170" i="4"/>
  <c r="P170" i="4"/>
  <c r="E170" i="4"/>
  <c r="Q170" i="4"/>
  <c r="D171" i="4"/>
  <c r="P171" i="4"/>
  <c r="E171" i="4"/>
  <c r="Q171" i="4"/>
  <c r="D172" i="4"/>
  <c r="P172" i="4"/>
  <c r="E172" i="4"/>
  <c r="Q172" i="4"/>
  <c r="D173" i="4"/>
  <c r="P173" i="4"/>
  <c r="E173" i="4"/>
  <c r="Q173" i="4"/>
  <c r="D174" i="4"/>
  <c r="P174" i="4"/>
  <c r="E174" i="4"/>
  <c r="Q174" i="4"/>
  <c r="D175" i="4"/>
  <c r="P175" i="4"/>
  <c r="E175" i="4"/>
  <c r="Q175" i="4"/>
  <c r="D176" i="4"/>
  <c r="P176" i="4"/>
  <c r="E176" i="4"/>
  <c r="Q176" i="4"/>
  <c r="D177" i="4"/>
  <c r="P177" i="4"/>
  <c r="E177" i="4"/>
  <c r="Q177" i="4"/>
  <c r="D178" i="4"/>
  <c r="P178" i="4"/>
  <c r="E178" i="4"/>
  <c r="Q178" i="4"/>
  <c r="D179" i="4"/>
  <c r="P179" i="4"/>
  <c r="E179" i="4"/>
  <c r="Q179" i="4"/>
  <c r="D180" i="4"/>
  <c r="P180" i="4"/>
  <c r="E180" i="4"/>
  <c r="Q180" i="4"/>
  <c r="D181" i="4"/>
  <c r="P181" i="4"/>
  <c r="E181" i="4"/>
  <c r="Q181" i="4"/>
  <c r="D182" i="4"/>
  <c r="P182" i="4"/>
  <c r="E182" i="4"/>
  <c r="Q182" i="4"/>
  <c r="D183" i="4"/>
  <c r="P183" i="4"/>
  <c r="E183" i="4"/>
  <c r="Q183" i="4"/>
  <c r="D184" i="4"/>
  <c r="P184" i="4"/>
  <c r="E184" i="4"/>
  <c r="Q184" i="4"/>
  <c r="D185" i="4"/>
  <c r="P185" i="4"/>
  <c r="E185" i="4"/>
  <c r="Q185" i="4"/>
  <c r="D186" i="4"/>
  <c r="P186" i="4"/>
  <c r="E186" i="4"/>
  <c r="Q186" i="4"/>
  <c r="N168" i="4"/>
  <c r="O168" i="4"/>
  <c r="N169" i="4"/>
  <c r="O169" i="4"/>
  <c r="N170" i="4"/>
  <c r="O170" i="4"/>
  <c r="N171" i="4"/>
  <c r="O171" i="4"/>
  <c r="N172" i="4"/>
  <c r="O172" i="4"/>
  <c r="N173" i="4"/>
  <c r="O173" i="4"/>
  <c r="N174" i="4"/>
  <c r="O174" i="4"/>
  <c r="N175" i="4"/>
  <c r="O175" i="4"/>
  <c r="N176" i="4"/>
  <c r="O176" i="4"/>
  <c r="N177" i="4"/>
  <c r="O177" i="4"/>
  <c r="N178" i="4"/>
  <c r="O178" i="4"/>
  <c r="N179" i="4"/>
  <c r="O179" i="4"/>
  <c r="N180" i="4"/>
  <c r="O180" i="4"/>
  <c r="N181" i="4"/>
  <c r="O181" i="4"/>
  <c r="N182" i="4"/>
  <c r="O182" i="4"/>
  <c r="N183" i="4"/>
  <c r="O183" i="4"/>
  <c r="N184" i="4"/>
  <c r="O184" i="4"/>
  <c r="N185" i="4"/>
  <c r="O185" i="4"/>
  <c r="N186" i="4"/>
  <c r="O186" i="4"/>
  <c r="L168" i="4"/>
  <c r="M168" i="4"/>
  <c r="L169" i="4"/>
  <c r="M169" i="4"/>
  <c r="L170" i="4"/>
  <c r="M170" i="4"/>
  <c r="L171" i="4"/>
  <c r="M171" i="4"/>
  <c r="L172" i="4"/>
  <c r="M172" i="4"/>
  <c r="L173" i="4"/>
  <c r="M173" i="4"/>
  <c r="L174" i="4"/>
  <c r="M174" i="4"/>
  <c r="L175" i="4"/>
  <c r="M175" i="4"/>
  <c r="L176" i="4"/>
  <c r="M176" i="4"/>
  <c r="L177" i="4"/>
  <c r="M177" i="4"/>
  <c r="L178" i="4"/>
  <c r="M178" i="4"/>
  <c r="L179" i="4"/>
  <c r="M179" i="4"/>
  <c r="L180" i="4"/>
  <c r="M180" i="4"/>
  <c r="L181" i="4"/>
  <c r="M181" i="4"/>
  <c r="L182" i="4"/>
  <c r="M182" i="4"/>
  <c r="L183" i="4"/>
  <c r="M183" i="4"/>
  <c r="L184" i="4"/>
  <c r="M184" i="4"/>
  <c r="L185" i="4"/>
  <c r="M185" i="4"/>
  <c r="L186" i="4"/>
  <c r="M186" i="4"/>
  <c r="J168" i="4"/>
  <c r="K168" i="4"/>
  <c r="J169" i="4"/>
  <c r="K169" i="4"/>
  <c r="J170" i="4"/>
  <c r="K170" i="4"/>
  <c r="J171" i="4"/>
  <c r="K171" i="4"/>
  <c r="J172" i="4"/>
  <c r="K172" i="4"/>
  <c r="J173" i="4"/>
  <c r="K173" i="4"/>
  <c r="J174" i="4"/>
  <c r="K174" i="4"/>
  <c r="J175" i="4"/>
  <c r="K175" i="4"/>
  <c r="J176" i="4"/>
  <c r="K176" i="4"/>
  <c r="J177" i="4"/>
  <c r="K177" i="4"/>
  <c r="J178" i="4"/>
  <c r="K178" i="4"/>
  <c r="J179" i="4"/>
  <c r="K179" i="4"/>
  <c r="J180" i="4"/>
  <c r="K180" i="4"/>
  <c r="J181" i="4"/>
  <c r="K181" i="4"/>
  <c r="J182" i="4"/>
  <c r="K182" i="4"/>
  <c r="J183" i="4"/>
  <c r="K183" i="4"/>
  <c r="J184" i="4"/>
  <c r="K184" i="4"/>
  <c r="J185" i="4"/>
  <c r="K185" i="4"/>
  <c r="J186" i="4"/>
  <c r="K186" i="4"/>
  <c r="H168" i="4"/>
  <c r="I168" i="4"/>
  <c r="H169" i="4"/>
  <c r="I169" i="4"/>
  <c r="H170" i="4"/>
  <c r="I170" i="4"/>
  <c r="H171" i="4"/>
  <c r="I171" i="4"/>
  <c r="H172" i="4"/>
  <c r="I172" i="4"/>
  <c r="H173" i="4"/>
  <c r="I173" i="4"/>
  <c r="H174" i="4"/>
  <c r="I174" i="4"/>
  <c r="H175" i="4"/>
  <c r="I175" i="4"/>
  <c r="H176" i="4"/>
  <c r="I176" i="4"/>
  <c r="H177" i="4"/>
  <c r="I177" i="4"/>
  <c r="H178" i="4"/>
  <c r="I178" i="4"/>
  <c r="H179" i="4"/>
  <c r="I179" i="4"/>
  <c r="H180" i="4"/>
  <c r="I180" i="4"/>
  <c r="H181" i="4"/>
  <c r="I181" i="4"/>
  <c r="H182" i="4"/>
  <c r="I182" i="4"/>
  <c r="H183" i="4"/>
  <c r="I183" i="4"/>
  <c r="H184" i="4"/>
  <c r="I184" i="4"/>
  <c r="H185" i="4"/>
  <c r="I185" i="4"/>
  <c r="H186" i="4"/>
  <c r="I186" i="4"/>
  <c r="F168" i="4"/>
  <c r="G168" i="4"/>
  <c r="F169" i="4"/>
  <c r="G169" i="4"/>
  <c r="F170" i="4"/>
  <c r="G170" i="4"/>
  <c r="F171" i="4"/>
  <c r="G171" i="4"/>
  <c r="F172" i="4"/>
  <c r="G172" i="4"/>
  <c r="F173" i="4"/>
  <c r="G173" i="4"/>
  <c r="F174" i="4"/>
  <c r="G174" i="4"/>
  <c r="F175" i="4"/>
  <c r="G175" i="4"/>
  <c r="F176" i="4"/>
  <c r="G176" i="4"/>
  <c r="F177" i="4"/>
  <c r="G177" i="4"/>
  <c r="F178" i="4"/>
  <c r="G178" i="4"/>
  <c r="F179" i="4"/>
  <c r="G179" i="4"/>
  <c r="F180" i="4"/>
  <c r="G180" i="4"/>
  <c r="F181" i="4"/>
  <c r="G181" i="4"/>
  <c r="F182" i="4"/>
  <c r="G182" i="4"/>
  <c r="F183" i="4"/>
  <c r="G183" i="4"/>
  <c r="F184" i="4"/>
  <c r="G184" i="4"/>
  <c r="F185" i="4"/>
  <c r="G185" i="4"/>
  <c r="F186" i="4"/>
  <c r="G186" i="4"/>
  <c r="D157" i="4"/>
  <c r="P157" i="4"/>
  <c r="E157" i="4"/>
  <c r="Q157" i="4"/>
  <c r="D158" i="4"/>
  <c r="P158" i="4"/>
  <c r="E158" i="4"/>
  <c r="Q158" i="4"/>
  <c r="D159" i="4"/>
  <c r="P159" i="4"/>
  <c r="E159" i="4"/>
  <c r="Q159" i="4"/>
  <c r="D160" i="4"/>
  <c r="P160" i="4"/>
  <c r="E160" i="4"/>
  <c r="Q160" i="4"/>
  <c r="D161" i="4"/>
  <c r="P161" i="4"/>
  <c r="E161" i="4"/>
  <c r="Q161" i="4"/>
  <c r="D162" i="4"/>
  <c r="P162" i="4"/>
  <c r="E162" i="4"/>
  <c r="Q162" i="4"/>
  <c r="D163" i="4"/>
  <c r="P163" i="4"/>
  <c r="E163" i="4"/>
  <c r="Q163" i="4"/>
  <c r="D164" i="4"/>
  <c r="P164" i="4"/>
  <c r="E164" i="4"/>
  <c r="Q164" i="4"/>
  <c r="D165" i="4"/>
  <c r="P165" i="4"/>
  <c r="E165" i="4"/>
  <c r="Q165" i="4"/>
  <c r="D166" i="4"/>
  <c r="P166" i="4"/>
  <c r="E166" i="4"/>
  <c r="Q166" i="4"/>
  <c r="D167" i="4"/>
  <c r="P167" i="4"/>
  <c r="E167" i="4"/>
  <c r="Q167" i="4"/>
  <c r="N157" i="4"/>
  <c r="O157" i="4"/>
  <c r="N158" i="4"/>
  <c r="O158" i="4"/>
  <c r="N159" i="4"/>
  <c r="O159" i="4"/>
  <c r="N160" i="4"/>
  <c r="O160" i="4"/>
  <c r="N161" i="4"/>
  <c r="O161" i="4"/>
  <c r="N162" i="4"/>
  <c r="O162" i="4"/>
  <c r="N163" i="4"/>
  <c r="O163" i="4"/>
  <c r="N164" i="4"/>
  <c r="O164" i="4"/>
  <c r="N165" i="4"/>
  <c r="O165" i="4"/>
  <c r="N166" i="4"/>
  <c r="O166" i="4"/>
  <c r="N167" i="4"/>
  <c r="O167" i="4"/>
  <c r="L157" i="4"/>
  <c r="M157" i="4"/>
  <c r="L158" i="4"/>
  <c r="M158" i="4"/>
  <c r="L159" i="4"/>
  <c r="M159" i="4"/>
  <c r="L160" i="4"/>
  <c r="M160" i="4"/>
  <c r="L161" i="4"/>
  <c r="M161" i="4"/>
  <c r="L162" i="4"/>
  <c r="M162" i="4"/>
  <c r="L163" i="4"/>
  <c r="M163" i="4"/>
  <c r="L164" i="4"/>
  <c r="M164" i="4"/>
  <c r="L165" i="4"/>
  <c r="M165" i="4"/>
  <c r="L166" i="4"/>
  <c r="M166" i="4"/>
  <c r="L167" i="4"/>
  <c r="M167" i="4"/>
  <c r="J157" i="4"/>
  <c r="K157" i="4"/>
  <c r="J158" i="4"/>
  <c r="K158" i="4"/>
  <c r="J159" i="4"/>
  <c r="K159" i="4"/>
  <c r="J160" i="4"/>
  <c r="K160" i="4"/>
  <c r="J161" i="4"/>
  <c r="K161" i="4"/>
  <c r="J162" i="4"/>
  <c r="K162" i="4"/>
  <c r="J163" i="4"/>
  <c r="K163" i="4"/>
  <c r="J164" i="4"/>
  <c r="K164" i="4"/>
  <c r="J165" i="4"/>
  <c r="K165" i="4"/>
  <c r="J166" i="4"/>
  <c r="K166" i="4"/>
  <c r="J167" i="4"/>
  <c r="K167" i="4"/>
  <c r="H157" i="4"/>
  <c r="I157" i="4"/>
  <c r="H158" i="4"/>
  <c r="I158" i="4"/>
  <c r="H159" i="4"/>
  <c r="I159" i="4"/>
  <c r="H160" i="4"/>
  <c r="I160" i="4"/>
  <c r="H161" i="4"/>
  <c r="I161" i="4"/>
  <c r="H162" i="4"/>
  <c r="I162" i="4"/>
  <c r="H163" i="4"/>
  <c r="I163" i="4"/>
  <c r="H164" i="4"/>
  <c r="I164" i="4"/>
  <c r="H165" i="4"/>
  <c r="I165" i="4"/>
  <c r="H166" i="4"/>
  <c r="I166" i="4"/>
  <c r="H167" i="4"/>
  <c r="I167" i="4"/>
  <c r="F157" i="4"/>
  <c r="G157" i="4"/>
  <c r="F158" i="4"/>
  <c r="G158" i="4"/>
  <c r="F159" i="4"/>
  <c r="G159" i="4"/>
  <c r="F160" i="4"/>
  <c r="G160" i="4"/>
  <c r="F161" i="4"/>
  <c r="G161" i="4"/>
  <c r="F162" i="4"/>
  <c r="G162" i="4"/>
  <c r="F163" i="4"/>
  <c r="G163" i="4"/>
  <c r="F164" i="4"/>
  <c r="G164" i="4"/>
  <c r="F165" i="4"/>
  <c r="G165" i="4"/>
  <c r="F166" i="4"/>
  <c r="G166" i="4"/>
  <c r="F167" i="4"/>
  <c r="G167" i="4"/>
  <c r="D122" i="4"/>
  <c r="P122" i="4"/>
  <c r="E122" i="4"/>
  <c r="Q122" i="4"/>
  <c r="D123" i="4"/>
  <c r="P123" i="4"/>
  <c r="E123" i="4"/>
  <c r="Q123" i="4"/>
  <c r="D124" i="4"/>
  <c r="P124" i="4"/>
  <c r="E124" i="4"/>
  <c r="Q124" i="4"/>
  <c r="D125" i="4"/>
  <c r="P125" i="4"/>
  <c r="E125" i="4"/>
  <c r="Q125" i="4"/>
  <c r="D126" i="4"/>
  <c r="P126" i="4"/>
  <c r="E126" i="4"/>
  <c r="Q126" i="4"/>
  <c r="D127" i="4"/>
  <c r="P127" i="4"/>
  <c r="E127" i="4"/>
  <c r="Q127" i="4"/>
  <c r="D128" i="4"/>
  <c r="P128" i="4"/>
  <c r="E128" i="4"/>
  <c r="Q128" i="4"/>
  <c r="D129" i="4"/>
  <c r="P129" i="4"/>
  <c r="E129" i="4"/>
  <c r="Q129" i="4"/>
  <c r="D130" i="4"/>
  <c r="P130" i="4"/>
  <c r="E130" i="4"/>
  <c r="Q130" i="4"/>
  <c r="D131" i="4"/>
  <c r="P131" i="4"/>
  <c r="E131" i="4"/>
  <c r="Q131" i="4"/>
  <c r="D132" i="4"/>
  <c r="P132" i="4"/>
  <c r="E132" i="4"/>
  <c r="Q132" i="4"/>
  <c r="D133" i="4"/>
  <c r="P133" i="4"/>
  <c r="E133" i="4"/>
  <c r="Q133" i="4"/>
  <c r="D134" i="4"/>
  <c r="P134" i="4"/>
  <c r="E134" i="4"/>
  <c r="Q134" i="4"/>
  <c r="D135" i="4"/>
  <c r="P135" i="4"/>
  <c r="E135" i="4"/>
  <c r="Q135" i="4"/>
  <c r="D136" i="4"/>
  <c r="P136" i="4"/>
  <c r="E136" i="4"/>
  <c r="Q136" i="4"/>
  <c r="D137" i="4"/>
  <c r="P137" i="4"/>
  <c r="E137" i="4"/>
  <c r="Q137" i="4"/>
  <c r="D138" i="4"/>
  <c r="P138" i="4"/>
  <c r="E138" i="4"/>
  <c r="Q138" i="4"/>
  <c r="D139" i="4"/>
  <c r="P139" i="4"/>
  <c r="E139" i="4"/>
  <c r="Q139" i="4"/>
  <c r="D140" i="4"/>
  <c r="P140" i="4"/>
  <c r="E140" i="4"/>
  <c r="Q140" i="4"/>
  <c r="D141" i="4"/>
  <c r="P141" i="4"/>
  <c r="E141" i="4"/>
  <c r="Q141" i="4"/>
  <c r="D142" i="4"/>
  <c r="P142" i="4"/>
  <c r="E142" i="4"/>
  <c r="Q142" i="4"/>
  <c r="N122" i="4"/>
  <c r="O122" i="4"/>
  <c r="N123" i="4"/>
  <c r="O123" i="4"/>
  <c r="N124" i="4"/>
  <c r="O124" i="4"/>
  <c r="N125" i="4"/>
  <c r="O125" i="4"/>
  <c r="N126" i="4"/>
  <c r="O126" i="4"/>
  <c r="N127" i="4"/>
  <c r="O127" i="4"/>
  <c r="N128" i="4"/>
  <c r="O128" i="4"/>
  <c r="N129" i="4"/>
  <c r="O129" i="4"/>
  <c r="N130" i="4"/>
  <c r="O130" i="4"/>
  <c r="N131" i="4"/>
  <c r="O131" i="4"/>
  <c r="N132" i="4"/>
  <c r="O132" i="4"/>
  <c r="N133" i="4"/>
  <c r="O133" i="4"/>
  <c r="N134" i="4"/>
  <c r="O134" i="4"/>
  <c r="N135" i="4"/>
  <c r="O135" i="4"/>
  <c r="N136" i="4"/>
  <c r="O136" i="4"/>
  <c r="N137" i="4"/>
  <c r="O137" i="4"/>
  <c r="N138" i="4"/>
  <c r="O138" i="4"/>
  <c r="N139" i="4"/>
  <c r="O139" i="4"/>
  <c r="N140" i="4"/>
  <c r="O140" i="4"/>
  <c r="N141" i="4"/>
  <c r="O141" i="4"/>
  <c r="N142" i="4"/>
  <c r="O142" i="4"/>
  <c r="D149" i="4"/>
  <c r="E149" i="4"/>
  <c r="D150" i="4"/>
  <c r="L150" i="4"/>
  <c r="E150" i="4"/>
  <c r="M150" i="4"/>
  <c r="D151" i="4"/>
  <c r="L151" i="4"/>
  <c r="E151" i="4"/>
  <c r="M151" i="4"/>
  <c r="D152" i="4"/>
  <c r="L152" i="4"/>
  <c r="E152" i="4"/>
  <c r="M152" i="4"/>
  <c r="D153" i="4"/>
  <c r="L153" i="4"/>
  <c r="E153" i="4"/>
  <c r="M153" i="4"/>
  <c r="D154" i="4"/>
  <c r="L154" i="4"/>
  <c r="E154" i="4"/>
  <c r="M154" i="4"/>
  <c r="D155" i="4"/>
  <c r="L155" i="4"/>
  <c r="E155" i="4"/>
  <c r="M155" i="4"/>
  <c r="D156" i="4"/>
  <c r="L156" i="4"/>
  <c r="E156" i="4"/>
  <c r="M156" i="4"/>
  <c r="J150" i="4"/>
  <c r="K150" i="4"/>
  <c r="J151" i="4"/>
  <c r="K151" i="4"/>
  <c r="J152" i="4"/>
  <c r="K152" i="4"/>
  <c r="J153" i="4"/>
  <c r="K153" i="4"/>
  <c r="J154" i="4"/>
  <c r="K154" i="4"/>
  <c r="J155" i="4"/>
  <c r="K155" i="4"/>
  <c r="J156" i="4"/>
  <c r="K156" i="4"/>
  <c r="H150" i="4"/>
  <c r="I150" i="4"/>
  <c r="H151" i="4"/>
  <c r="I151" i="4"/>
  <c r="H152" i="4"/>
  <c r="I152" i="4"/>
  <c r="H153" i="4"/>
  <c r="I153" i="4"/>
  <c r="H154" i="4"/>
  <c r="I154" i="4"/>
  <c r="H155" i="4"/>
  <c r="I155" i="4"/>
  <c r="H156" i="4"/>
  <c r="I156" i="4"/>
  <c r="F150" i="4"/>
  <c r="G150" i="4"/>
  <c r="F151" i="4"/>
  <c r="G151" i="4"/>
  <c r="F152" i="4"/>
  <c r="G152" i="4"/>
  <c r="F153" i="4"/>
  <c r="G153" i="4"/>
  <c r="F154" i="4"/>
  <c r="G154" i="4"/>
  <c r="F155" i="4"/>
  <c r="G155" i="4"/>
  <c r="F156" i="4"/>
  <c r="G156" i="4"/>
  <c r="D143" i="4"/>
  <c r="E143" i="4"/>
  <c r="D144" i="4"/>
  <c r="P144" i="4"/>
  <c r="E144" i="4"/>
  <c r="Q144" i="4"/>
  <c r="D145" i="4"/>
  <c r="P145" i="4"/>
  <c r="E145" i="4"/>
  <c r="Q145" i="4"/>
  <c r="D146" i="4"/>
  <c r="P146" i="4"/>
  <c r="E146" i="4"/>
  <c r="Q146" i="4"/>
  <c r="D147" i="4"/>
  <c r="P147" i="4"/>
  <c r="E147" i="4"/>
  <c r="Q147" i="4"/>
  <c r="D148" i="4"/>
  <c r="P148" i="4"/>
  <c r="E148" i="4"/>
  <c r="Q148" i="4"/>
  <c r="N144" i="4"/>
  <c r="O144" i="4"/>
  <c r="N145" i="4"/>
  <c r="O145" i="4"/>
  <c r="N146" i="4"/>
  <c r="O146" i="4"/>
  <c r="N147" i="4"/>
  <c r="O147" i="4"/>
  <c r="N148" i="4"/>
  <c r="O148" i="4"/>
  <c r="L144" i="4"/>
  <c r="M144" i="4"/>
  <c r="L145" i="4"/>
  <c r="M145" i="4"/>
  <c r="L146" i="4"/>
  <c r="M146" i="4"/>
  <c r="L147" i="4"/>
  <c r="M147" i="4"/>
  <c r="L148" i="4"/>
  <c r="M148" i="4"/>
  <c r="J144" i="4"/>
  <c r="K144" i="4"/>
  <c r="J145" i="4"/>
  <c r="K145" i="4"/>
  <c r="J146" i="4"/>
  <c r="K146" i="4"/>
  <c r="J147" i="4"/>
  <c r="K147" i="4"/>
  <c r="J148" i="4"/>
  <c r="K148" i="4"/>
  <c r="H144" i="4"/>
  <c r="I144" i="4"/>
  <c r="H145" i="4"/>
  <c r="I145" i="4"/>
  <c r="H146" i="4"/>
  <c r="I146" i="4"/>
  <c r="H147" i="4"/>
  <c r="I147" i="4"/>
  <c r="H148" i="4"/>
  <c r="I148" i="4"/>
  <c r="F144" i="4"/>
  <c r="G144" i="4"/>
  <c r="F145" i="4"/>
  <c r="G145" i="4"/>
  <c r="F146" i="4"/>
  <c r="G146" i="4"/>
  <c r="F147" i="4"/>
  <c r="G147" i="4"/>
  <c r="F148" i="4"/>
  <c r="G148" i="4"/>
  <c r="L122" i="4"/>
  <c r="M122" i="4"/>
  <c r="L123" i="4"/>
  <c r="M123" i="4"/>
  <c r="L124" i="4"/>
  <c r="M124" i="4"/>
  <c r="L125" i="4"/>
  <c r="M125" i="4"/>
  <c r="L126" i="4"/>
  <c r="M126" i="4"/>
  <c r="L127" i="4"/>
  <c r="M127" i="4"/>
  <c r="L128" i="4"/>
  <c r="M128" i="4"/>
  <c r="L129" i="4"/>
  <c r="M129" i="4"/>
  <c r="L130" i="4"/>
  <c r="M130" i="4"/>
  <c r="L131" i="4"/>
  <c r="M131" i="4"/>
  <c r="L132" i="4"/>
  <c r="M132" i="4"/>
  <c r="L133" i="4"/>
  <c r="M133" i="4"/>
  <c r="L134" i="4"/>
  <c r="M134" i="4"/>
  <c r="L135" i="4"/>
  <c r="M135" i="4"/>
  <c r="L136" i="4"/>
  <c r="M136" i="4"/>
  <c r="L137" i="4"/>
  <c r="M137" i="4"/>
  <c r="L138" i="4"/>
  <c r="M138" i="4"/>
  <c r="L139" i="4"/>
  <c r="M139" i="4"/>
  <c r="L140" i="4"/>
  <c r="M140" i="4"/>
  <c r="L141" i="4"/>
  <c r="M141" i="4"/>
  <c r="L142" i="4"/>
  <c r="M142" i="4"/>
  <c r="J122" i="4"/>
  <c r="K122" i="4"/>
  <c r="J123" i="4"/>
  <c r="K123" i="4"/>
  <c r="J124" i="4"/>
  <c r="K124" i="4"/>
  <c r="J125" i="4"/>
  <c r="K125" i="4"/>
  <c r="J126" i="4"/>
  <c r="K126" i="4"/>
  <c r="J127" i="4"/>
  <c r="K127" i="4"/>
  <c r="J128" i="4"/>
  <c r="K128" i="4"/>
  <c r="J129" i="4"/>
  <c r="K129" i="4"/>
  <c r="J130" i="4"/>
  <c r="K130" i="4"/>
  <c r="J131" i="4"/>
  <c r="K131" i="4"/>
  <c r="J132" i="4"/>
  <c r="K132" i="4"/>
  <c r="J133" i="4"/>
  <c r="K133" i="4"/>
  <c r="J134" i="4"/>
  <c r="K134" i="4"/>
  <c r="J135" i="4"/>
  <c r="K135" i="4"/>
  <c r="J136" i="4"/>
  <c r="K136" i="4"/>
  <c r="J137" i="4"/>
  <c r="K137" i="4"/>
  <c r="J138" i="4"/>
  <c r="K138" i="4"/>
  <c r="J139" i="4"/>
  <c r="K139" i="4"/>
  <c r="J140" i="4"/>
  <c r="K140" i="4"/>
  <c r="J141" i="4"/>
  <c r="K141" i="4"/>
  <c r="J142" i="4"/>
  <c r="K142" i="4"/>
  <c r="H122" i="4"/>
  <c r="I122" i="4"/>
  <c r="H123" i="4"/>
  <c r="I123" i="4"/>
  <c r="H124" i="4"/>
  <c r="I124" i="4"/>
  <c r="H125" i="4"/>
  <c r="I125" i="4"/>
  <c r="H126" i="4"/>
  <c r="I126" i="4"/>
  <c r="H127" i="4"/>
  <c r="I127" i="4"/>
  <c r="H128" i="4"/>
  <c r="I128" i="4"/>
  <c r="H129" i="4"/>
  <c r="I129" i="4"/>
  <c r="H130" i="4"/>
  <c r="I130" i="4"/>
  <c r="H131" i="4"/>
  <c r="I131" i="4"/>
  <c r="H132" i="4"/>
  <c r="I132" i="4"/>
  <c r="H133" i="4"/>
  <c r="I133" i="4"/>
  <c r="H134" i="4"/>
  <c r="I134" i="4"/>
  <c r="H135" i="4"/>
  <c r="I135" i="4"/>
  <c r="H136" i="4"/>
  <c r="I136" i="4"/>
  <c r="H137" i="4"/>
  <c r="I137" i="4"/>
  <c r="H138" i="4"/>
  <c r="I138" i="4"/>
  <c r="H139" i="4"/>
  <c r="I139" i="4"/>
  <c r="H140" i="4"/>
  <c r="I140" i="4"/>
  <c r="H141" i="4"/>
  <c r="I141" i="4"/>
  <c r="H142" i="4"/>
  <c r="I142" i="4"/>
  <c r="F122" i="4"/>
  <c r="G122" i="4"/>
  <c r="F123" i="4"/>
  <c r="G123" i="4"/>
  <c r="F124" i="4"/>
  <c r="G124" i="4"/>
  <c r="F125" i="4"/>
  <c r="G125" i="4"/>
  <c r="F126" i="4"/>
  <c r="G126" i="4"/>
  <c r="F127" i="4"/>
  <c r="G127" i="4"/>
  <c r="F128" i="4"/>
  <c r="G128" i="4"/>
  <c r="F129" i="4"/>
  <c r="G129" i="4"/>
  <c r="F131" i="4"/>
  <c r="G131" i="4"/>
  <c r="F132" i="4"/>
  <c r="G132" i="4"/>
  <c r="F133" i="4"/>
  <c r="G133" i="4"/>
  <c r="F134" i="4"/>
  <c r="G134" i="4"/>
  <c r="F135" i="4"/>
  <c r="G135" i="4"/>
  <c r="F136" i="4"/>
  <c r="G136" i="4"/>
  <c r="F137" i="4"/>
  <c r="G137" i="4"/>
  <c r="F138" i="4"/>
  <c r="G138" i="4"/>
  <c r="F139" i="4"/>
  <c r="G139" i="4"/>
  <c r="F140" i="4"/>
  <c r="G140" i="4"/>
  <c r="F141" i="4"/>
  <c r="G141" i="4"/>
  <c r="F142" i="4"/>
  <c r="G142" i="4"/>
  <c r="D100" i="4"/>
  <c r="P100" i="4"/>
  <c r="E100" i="4"/>
  <c r="Q100" i="4"/>
  <c r="D101" i="4"/>
  <c r="P101" i="4"/>
  <c r="E101" i="4"/>
  <c r="Q101" i="4"/>
  <c r="D102" i="4"/>
  <c r="P102" i="4"/>
  <c r="E102" i="4"/>
  <c r="Q102" i="4"/>
  <c r="D103" i="4"/>
  <c r="P103" i="4"/>
  <c r="E103" i="4"/>
  <c r="Q103" i="4"/>
  <c r="D104" i="4"/>
  <c r="P104" i="4"/>
  <c r="E104" i="4"/>
  <c r="Q104" i="4"/>
  <c r="D105" i="4"/>
  <c r="P105" i="4"/>
  <c r="E105" i="4"/>
  <c r="Q105" i="4"/>
  <c r="D106" i="4"/>
  <c r="P106" i="4"/>
  <c r="E106" i="4"/>
  <c r="Q106" i="4"/>
  <c r="D107" i="4"/>
  <c r="P107" i="4"/>
  <c r="E107" i="4"/>
  <c r="Q107" i="4"/>
  <c r="D108" i="4"/>
  <c r="P108" i="4"/>
  <c r="E108" i="4"/>
  <c r="Q108" i="4"/>
  <c r="D109" i="4"/>
  <c r="P109" i="4"/>
  <c r="E109" i="4"/>
  <c r="Q109" i="4"/>
  <c r="D110" i="4"/>
  <c r="P110" i="4"/>
  <c r="E110" i="4"/>
  <c r="Q110" i="4"/>
  <c r="D111" i="4"/>
  <c r="P111" i="4"/>
  <c r="E111" i="4"/>
  <c r="Q111" i="4"/>
  <c r="D112" i="4"/>
  <c r="P112" i="4"/>
  <c r="E112" i="4"/>
  <c r="Q112" i="4"/>
  <c r="D113" i="4"/>
  <c r="P113" i="4"/>
  <c r="E113" i="4"/>
  <c r="Q113" i="4"/>
  <c r="D114" i="4"/>
  <c r="P114" i="4"/>
  <c r="E114" i="4"/>
  <c r="Q114" i="4"/>
  <c r="D115" i="4"/>
  <c r="P115" i="4"/>
  <c r="E115" i="4"/>
  <c r="Q115" i="4"/>
  <c r="D116" i="4"/>
  <c r="P116" i="4"/>
  <c r="E116" i="4"/>
  <c r="Q116" i="4"/>
  <c r="D117" i="4"/>
  <c r="P117" i="4"/>
  <c r="E117" i="4"/>
  <c r="Q117" i="4"/>
  <c r="D118" i="4"/>
  <c r="P118" i="4"/>
  <c r="E118" i="4"/>
  <c r="Q118" i="4"/>
  <c r="D119" i="4"/>
  <c r="P119" i="4"/>
  <c r="E119" i="4"/>
  <c r="Q119" i="4"/>
  <c r="D120" i="4"/>
  <c r="P120" i="4"/>
  <c r="E120" i="4"/>
  <c r="Q120" i="4"/>
  <c r="D121" i="4"/>
  <c r="P121" i="4"/>
  <c r="Q121" i="4"/>
  <c r="N100" i="4"/>
  <c r="O100" i="4"/>
  <c r="N101" i="4"/>
  <c r="O101" i="4"/>
  <c r="N102" i="4"/>
  <c r="O102" i="4"/>
  <c r="N103" i="4"/>
  <c r="O103" i="4"/>
  <c r="N104" i="4"/>
  <c r="O104" i="4"/>
  <c r="N105" i="4"/>
  <c r="O105" i="4"/>
  <c r="N106" i="4"/>
  <c r="O106" i="4"/>
  <c r="N107" i="4"/>
  <c r="O107" i="4"/>
  <c r="N108" i="4"/>
  <c r="O108" i="4"/>
  <c r="N109" i="4"/>
  <c r="O109" i="4"/>
  <c r="N110" i="4"/>
  <c r="O110" i="4"/>
  <c r="N111" i="4"/>
  <c r="O111" i="4"/>
  <c r="N112" i="4"/>
  <c r="O112" i="4"/>
  <c r="N113" i="4"/>
  <c r="O113" i="4"/>
  <c r="N114" i="4"/>
  <c r="O114" i="4"/>
  <c r="N115" i="4"/>
  <c r="O115" i="4"/>
  <c r="N116" i="4"/>
  <c r="O116" i="4"/>
  <c r="N117" i="4"/>
  <c r="O117" i="4"/>
  <c r="N118" i="4"/>
  <c r="O118" i="4"/>
  <c r="N119" i="4"/>
  <c r="O119" i="4"/>
  <c r="N120" i="4"/>
  <c r="O120" i="4"/>
  <c r="N121" i="4"/>
  <c r="O121" i="4"/>
  <c r="L100" i="4"/>
  <c r="M100" i="4"/>
  <c r="L101" i="4"/>
  <c r="M101" i="4"/>
  <c r="L102" i="4"/>
  <c r="M102" i="4"/>
  <c r="L103" i="4"/>
  <c r="M103" i="4"/>
  <c r="L104" i="4"/>
  <c r="M104" i="4"/>
  <c r="L105" i="4"/>
  <c r="M105" i="4"/>
  <c r="L106" i="4"/>
  <c r="M106" i="4"/>
  <c r="L107" i="4"/>
  <c r="M107" i="4"/>
  <c r="L109" i="4"/>
  <c r="M109" i="4"/>
  <c r="L110" i="4"/>
  <c r="M110" i="4"/>
  <c r="L111" i="4"/>
  <c r="M111" i="4"/>
  <c r="L112" i="4"/>
  <c r="M112" i="4"/>
  <c r="L113" i="4"/>
  <c r="M113" i="4"/>
  <c r="L114" i="4"/>
  <c r="M114" i="4"/>
  <c r="L115" i="4"/>
  <c r="M115" i="4"/>
  <c r="L116" i="4"/>
  <c r="M116" i="4"/>
  <c r="L117" i="4"/>
  <c r="M117" i="4"/>
  <c r="L118" i="4"/>
  <c r="M118" i="4"/>
  <c r="L119" i="4"/>
  <c r="M119" i="4"/>
  <c r="L120" i="4"/>
  <c r="M120" i="4"/>
  <c r="L121" i="4"/>
  <c r="M121" i="4"/>
  <c r="J100" i="4"/>
  <c r="K100" i="4"/>
  <c r="J101" i="4"/>
  <c r="K101" i="4"/>
  <c r="J102" i="4"/>
  <c r="K102" i="4"/>
  <c r="J103" i="4"/>
  <c r="K103" i="4"/>
  <c r="J104" i="4"/>
  <c r="K104" i="4"/>
  <c r="J105" i="4"/>
  <c r="K105" i="4"/>
  <c r="J106" i="4"/>
  <c r="K106" i="4"/>
  <c r="J107" i="4"/>
  <c r="K107" i="4"/>
  <c r="J109" i="4"/>
  <c r="K109" i="4"/>
  <c r="J110" i="4"/>
  <c r="K110" i="4"/>
  <c r="J111" i="4"/>
  <c r="K111" i="4"/>
  <c r="J112" i="4"/>
  <c r="K112" i="4"/>
  <c r="J113" i="4"/>
  <c r="K113" i="4"/>
  <c r="J114" i="4"/>
  <c r="K114" i="4"/>
  <c r="J115" i="4"/>
  <c r="K115" i="4"/>
  <c r="J116" i="4"/>
  <c r="K116" i="4"/>
  <c r="J117" i="4"/>
  <c r="K117" i="4"/>
  <c r="J118" i="4"/>
  <c r="K118" i="4"/>
  <c r="J119" i="4"/>
  <c r="K119" i="4"/>
  <c r="J120" i="4"/>
  <c r="K120" i="4"/>
  <c r="J121" i="4"/>
  <c r="K121" i="4"/>
  <c r="H100" i="4"/>
  <c r="I100" i="4"/>
  <c r="H101" i="4"/>
  <c r="I101" i="4"/>
  <c r="H102" i="4"/>
  <c r="I102" i="4"/>
  <c r="H103" i="4"/>
  <c r="I103" i="4"/>
  <c r="H104" i="4"/>
  <c r="I104" i="4"/>
  <c r="H105" i="4"/>
  <c r="I105" i="4"/>
  <c r="H106" i="4"/>
  <c r="I106" i="4"/>
  <c r="H107" i="4"/>
  <c r="I107" i="4"/>
  <c r="H109" i="4"/>
  <c r="I109" i="4"/>
  <c r="H110" i="4"/>
  <c r="I110" i="4"/>
  <c r="H111" i="4"/>
  <c r="I111" i="4"/>
  <c r="H112" i="4"/>
  <c r="I112" i="4"/>
  <c r="H113" i="4"/>
  <c r="I113" i="4"/>
  <c r="H114" i="4"/>
  <c r="I114" i="4"/>
  <c r="H115" i="4"/>
  <c r="I115" i="4"/>
  <c r="H116" i="4"/>
  <c r="I116" i="4"/>
  <c r="H117" i="4"/>
  <c r="I117" i="4"/>
  <c r="H118" i="4"/>
  <c r="I118" i="4"/>
  <c r="H119" i="4"/>
  <c r="I119" i="4"/>
  <c r="H120" i="4"/>
  <c r="I120" i="4"/>
  <c r="H121" i="4"/>
  <c r="I121" i="4"/>
  <c r="F100" i="4"/>
  <c r="G100" i="4"/>
  <c r="F101" i="4"/>
  <c r="G101" i="4"/>
  <c r="F102" i="4"/>
  <c r="G102" i="4"/>
  <c r="F103" i="4"/>
  <c r="G103" i="4"/>
  <c r="F104" i="4"/>
  <c r="G104" i="4"/>
  <c r="F105" i="4"/>
  <c r="G105" i="4"/>
  <c r="F106" i="4"/>
  <c r="G106" i="4"/>
  <c r="F107" i="4"/>
  <c r="G107" i="4"/>
  <c r="F108" i="4"/>
  <c r="G108" i="4"/>
  <c r="F109" i="4"/>
  <c r="G109" i="4"/>
  <c r="F110" i="4"/>
  <c r="G110" i="4"/>
  <c r="F111" i="4"/>
  <c r="G111" i="4"/>
  <c r="F112" i="4"/>
  <c r="G112" i="4"/>
  <c r="F113" i="4"/>
  <c r="G113" i="4"/>
  <c r="F114" i="4"/>
  <c r="G114" i="4"/>
  <c r="F115" i="4"/>
  <c r="G115" i="4"/>
  <c r="F116" i="4"/>
  <c r="G116" i="4"/>
  <c r="F117" i="4"/>
  <c r="G117" i="4"/>
  <c r="F118" i="4"/>
  <c r="G118" i="4"/>
  <c r="F119" i="4"/>
  <c r="G119" i="4"/>
  <c r="F120" i="4"/>
  <c r="G120" i="4"/>
  <c r="F121" i="4"/>
  <c r="G121" i="4"/>
  <c r="D86" i="4"/>
  <c r="P86" i="4"/>
  <c r="E86" i="4"/>
  <c r="Q86" i="4"/>
  <c r="D87" i="4"/>
  <c r="P87" i="4"/>
  <c r="E87" i="4"/>
  <c r="Q87" i="4"/>
  <c r="D88" i="4"/>
  <c r="P88" i="4"/>
  <c r="E88" i="4"/>
  <c r="Q88" i="4"/>
  <c r="D89" i="4"/>
  <c r="P89" i="4"/>
  <c r="E89" i="4"/>
  <c r="Q89" i="4"/>
  <c r="D90" i="4"/>
  <c r="P90" i="4"/>
  <c r="E90" i="4"/>
  <c r="Q90" i="4"/>
  <c r="D91" i="4"/>
  <c r="P91" i="4"/>
  <c r="E91" i="4"/>
  <c r="Q91" i="4"/>
  <c r="D92" i="4"/>
  <c r="P92" i="4"/>
  <c r="E92" i="4"/>
  <c r="Q92" i="4"/>
  <c r="D93" i="4"/>
  <c r="P93" i="4"/>
  <c r="E93" i="4"/>
  <c r="Q93" i="4"/>
  <c r="D94" i="4"/>
  <c r="P94" i="4"/>
  <c r="E94" i="4"/>
  <c r="Q94" i="4"/>
  <c r="D95" i="4"/>
  <c r="P95" i="4"/>
  <c r="E95" i="4"/>
  <c r="Q95" i="4"/>
  <c r="D96" i="4"/>
  <c r="P96" i="4"/>
  <c r="E96" i="4"/>
  <c r="Q96" i="4"/>
  <c r="D97" i="4"/>
  <c r="P97" i="4"/>
  <c r="E97" i="4"/>
  <c r="Q97" i="4"/>
  <c r="D98" i="4"/>
  <c r="P98" i="4"/>
  <c r="E98" i="4"/>
  <c r="Q98" i="4"/>
  <c r="D99" i="4"/>
  <c r="P99" i="4"/>
  <c r="E99" i="4"/>
  <c r="Q99" i="4"/>
  <c r="N86" i="4"/>
  <c r="O86" i="4"/>
  <c r="N87" i="4"/>
  <c r="O87" i="4"/>
  <c r="N88" i="4"/>
  <c r="O88" i="4"/>
  <c r="N89" i="4"/>
  <c r="O89" i="4"/>
  <c r="N90" i="4"/>
  <c r="O90" i="4"/>
  <c r="N91" i="4"/>
  <c r="O91" i="4"/>
  <c r="N92" i="4"/>
  <c r="O92" i="4"/>
  <c r="N93" i="4"/>
  <c r="O93" i="4"/>
  <c r="N94" i="4"/>
  <c r="O94" i="4"/>
  <c r="N95" i="4"/>
  <c r="O95" i="4"/>
  <c r="N96" i="4"/>
  <c r="O96" i="4"/>
  <c r="N97" i="4"/>
  <c r="O97" i="4"/>
  <c r="N98" i="4"/>
  <c r="O98" i="4"/>
  <c r="N99" i="4"/>
  <c r="O99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L99" i="4"/>
  <c r="M99" i="4"/>
  <c r="J86" i="4"/>
  <c r="K86" i="4"/>
  <c r="J87" i="4"/>
  <c r="K87" i="4"/>
  <c r="J88" i="4"/>
  <c r="K88" i="4"/>
  <c r="J89" i="4"/>
  <c r="K89" i="4"/>
  <c r="J90" i="4"/>
  <c r="K90" i="4"/>
  <c r="J91" i="4"/>
  <c r="K91" i="4"/>
  <c r="J92" i="4"/>
  <c r="K92" i="4"/>
  <c r="J93" i="4"/>
  <c r="K93" i="4"/>
  <c r="J94" i="4"/>
  <c r="K94" i="4"/>
  <c r="J95" i="4"/>
  <c r="K95" i="4"/>
  <c r="J96" i="4"/>
  <c r="K96" i="4"/>
  <c r="J97" i="4"/>
  <c r="K97" i="4"/>
  <c r="J98" i="4"/>
  <c r="K98" i="4"/>
  <c r="J99" i="4"/>
  <c r="K99" i="4"/>
  <c r="H86" i="4"/>
  <c r="I86" i="4"/>
  <c r="H87" i="4"/>
  <c r="I87" i="4"/>
  <c r="H88" i="4"/>
  <c r="I88" i="4"/>
  <c r="H89" i="4"/>
  <c r="I89" i="4"/>
  <c r="H90" i="4"/>
  <c r="I90" i="4"/>
  <c r="H91" i="4"/>
  <c r="I91" i="4"/>
  <c r="H92" i="4"/>
  <c r="I92" i="4"/>
  <c r="H93" i="4"/>
  <c r="I93" i="4"/>
  <c r="H94" i="4"/>
  <c r="I94" i="4"/>
  <c r="H95" i="4"/>
  <c r="I95" i="4"/>
  <c r="H96" i="4"/>
  <c r="I96" i="4"/>
  <c r="H97" i="4"/>
  <c r="I97" i="4"/>
  <c r="H98" i="4"/>
  <c r="I98" i="4"/>
  <c r="H99" i="4"/>
  <c r="I99" i="4"/>
  <c r="F86" i="4"/>
  <c r="G86" i="4"/>
  <c r="F87" i="4"/>
  <c r="G87" i="4"/>
  <c r="F88" i="4"/>
  <c r="G88" i="4"/>
  <c r="F89" i="4"/>
  <c r="G89" i="4"/>
  <c r="F90" i="4"/>
  <c r="G90" i="4"/>
  <c r="F91" i="4"/>
  <c r="G91" i="4"/>
  <c r="F92" i="4"/>
  <c r="G92" i="4"/>
  <c r="F93" i="4"/>
  <c r="G93" i="4"/>
  <c r="F94" i="4"/>
  <c r="G94" i="4"/>
  <c r="F95" i="4"/>
  <c r="G95" i="4"/>
  <c r="F96" i="4"/>
  <c r="G96" i="4"/>
  <c r="F97" i="4"/>
  <c r="G97" i="4"/>
  <c r="F98" i="4"/>
  <c r="G98" i="4"/>
  <c r="F99" i="4"/>
  <c r="G99" i="4"/>
  <c r="D74" i="4"/>
  <c r="P74" i="4"/>
  <c r="E74" i="4"/>
  <c r="Q74" i="4"/>
  <c r="D75" i="4"/>
  <c r="P75" i="4"/>
  <c r="E75" i="4"/>
  <c r="Q75" i="4"/>
  <c r="D76" i="4"/>
  <c r="P76" i="4"/>
  <c r="E76" i="4"/>
  <c r="Q76" i="4"/>
  <c r="D77" i="4"/>
  <c r="P77" i="4"/>
  <c r="E77" i="4"/>
  <c r="Q77" i="4"/>
  <c r="D78" i="4"/>
  <c r="P78" i="4"/>
  <c r="E78" i="4"/>
  <c r="Q78" i="4"/>
  <c r="D79" i="4"/>
  <c r="P79" i="4"/>
  <c r="E79" i="4"/>
  <c r="Q79" i="4"/>
  <c r="D80" i="4"/>
  <c r="P80" i="4"/>
  <c r="E80" i="4"/>
  <c r="Q80" i="4"/>
  <c r="D81" i="4"/>
  <c r="P81" i="4"/>
  <c r="E81" i="4"/>
  <c r="Q81" i="4"/>
  <c r="D82" i="4"/>
  <c r="P82" i="4"/>
  <c r="E82" i="4"/>
  <c r="Q82" i="4"/>
  <c r="D83" i="4"/>
  <c r="P83" i="4"/>
  <c r="E83" i="4"/>
  <c r="Q83" i="4"/>
  <c r="D84" i="4"/>
  <c r="P84" i="4"/>
  <c r="E84" i="4"/>
  <c r="Q84" i="4"/>
  <c r="D85" i="4"/>
  <c r="P85" i="4"/>
  <c r="E85" i="4"/>
  <c r="Q85" i="4"/>
  <c r="N74" i="4"/>
  <c r="O74" i="4"/>
  <c r="N75" i="4"/>
  <c r="O75" i="4"/>
  <c r="N76" i="4"/>
  <c r="O76" i="4"/>
  <c r="N77" i="4"/>
  <c r="O77" i="4"/>
  <c r="N78" i="4"/>
  <c r="O78" i="4"/>
  <c r="N79" i="4"/>
  <c r="O79" i="4"/>
  <c r="N80" i="4"/>
  <c r="O80" i="4"/>
  <c r="N81" i="4"/>
  <c r="O81" i="4"/>
  <c r="N82" i="4"/>
  <c r="O82" i="4"/>
  <c r="N83" i="4"/>
  <c r="O83" i="4"/>
  <c r="N84" i="4"/>
  <c r="O84" i="4"/>
  <c r="N85" i="4"/>
  <c r="O85" i="4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J74" i="4"/>
  <c r="K74" i="4"/>
  <c r="J75" i="4"/>
  <c r="K75" i="4"/>
  <c r="J76" i="4"/>
  <c r="K76" i="4"/>
  <c r="J77" i="4"/>
  <c r="K77" i="4"/>
  <c r="J78" i="4"/>
  <c r="K78" i="4"/>
  <c r="J79" i="4"/>
  <c r="K79" i="4"/>
  <c r="J80" i="4"/>
  <c r="K80" i="4"/>
  <c r="J81" i="4"/>
  <c r="K81" i="4"/>
  <c r="J82" i="4"/>
  <c r="K82" i="4"/>
  <c r="J83" i="4"/>
  <c r="K83" i="4"/>
  <c r="J84" i="4"/>
  <c r="K84" i="4"/>
  <c r="J85" i="4"/>
  <c r="K85" i="4"/>
  <c r="H74" i="4"/>
  <c r="I74" i="4"/>
  <c r="H75" i="4"/>
  <c r="I75" i="4"/>
  <c r="H76" i="4"/>
  <c r="I76" i="4"/>
  <c r="H77" i="4"/>
  <c r="I77" i="4"/>
  <c r="H78" i="4"/>
  <c r="I78" i="4"/>
  <c r="H79" i="4"/>
  <c r="I79" i="4"/>
  <c r="H80" i="4"/>
  <c r="I80" i="4"/>
  <c r="H81" i="4"/>
  <c r="I81" i="4"/>
  <c r="H82" i="4"/>
  <c r="I82" i="4"/>
  <c r="H83" i="4"/>
  <c r="I83" i="4"/>
  <c r="H84" i="4"/>
  <c r="I84" i="4"/>
  <c r="H85" i="4"/>
  <c r="I85" i="4"/>
  <c r="F74" i="4"/>
  <c r="G74" i="4"/>
  <c r="F75" i="4"/>
  <c r="G75" i="4"/>
  <c r="F76" i="4"/>
  <c r="G76" i="4"/>
  <c r="F77" i="4"/>
  <c r="G77" i="4"/>
  <c r="F78" i="4"/>
  <c r="G78" i="4"/>
  <c r="F79" i="4"/>
  <c r="G79" i="4"/>
  <c r="F80" i="4"/>
  <c r="G80" i="4"/>
  <c r="F81" i="4"/>
  <c r="G81" i="4"/>
  <c r="F82" i="4"/>
  <c r="G82" i="4"/>
  <c r="F83" i="4"/>
  <c r="G83" i="4"/>
  <c r="F84" i="4"/>
  <c r="G84" i="4"/>
  <c r="F85" i="4"/>
  <c r="G85" i="4"/>
  <c r="D54" i="4"/>
  <c r="P54" i="4"/>
  <c r="E54" i="4"/>
  <c r="Q54" i="4"/>
  <c r="D55" i="4"/>
  <c r="P55" i="4"/>
  <c r="E55" i="4"/>
  <c r="Q55" i="4"/>
  <c r="D56" i="4"/>
  <c r="P56" i="4"/>
  <c r="E56" i="4"/>
  <c r="Q56" i="4"/>
  <c r="D57" i="4"/>
  <c r="P57" i="4"/>
  <c r="E57" i="4"/>
  <c r="Q57" i="4"/>
  <c r="D58" i="4"/>
  <c r="P58" i="4"/>
  <c r="E58" i="4"/>
  <c r="Q58" i="4"/>
  <c r="D59" i="4"/>
  <c r="P59" i="4"/>
  <c r="E59" i="4"/>
  <c r="Q59" i="4"/>
  <c r="D60" i="4"/>
  <c r="P60" i="4"/>
  <c r="E60" i="4"/>
  <c r="Q60" i="4"/>
  <c r="D61" i="4"/>
  <c r="P61" i="4"/>
  <c r="E61" i="4"/>
  <c r="Q61" i="4"/>
  <c r="D62" i="4"/>
  <c r="P62" i="4"/>
  <c r="E62" i="4"/>
  <c r="Q62" i="4"/>
  <c r="D63" i="4"/>
  <c r="P63" i="4"/>
  <c r="E63" i="4"/>
  <c r="Q63" i="4"/>
  <c r="D64" i="4"/>
  <c r="P64" i="4"/>
  <c r="E64" i="4"/>
  <c r="Q64" i="4"/>
  <c r="D65" i="4"/>
  <c r="P65" i="4"/>
  <c r="E65" i="4"/>
  <c r="Q65" i="4"/>
  <c r="D66" i="4"/>
  <c r="P66" i="4"/>
  <c r="E66" i="4"/>
  <c r="Q66" i="4"/>
  <c r="D67" i="4"/>
  <c r="P67" i="4"/>
  <c r="E67" i="4"/>
  <c r="Q67" i="4"/>
  <c r="D68" i="4"/>
  <c r="P68" i="4"/>
  <c r="E68" i="4"/>
  <c r="Q68" i="4"/>
  <c r="D69" i="4"/>
  <c r="P69" i="4"/>
  <c r="E69" i="4"/>
  <c r="Q69" i="4"/>
  <c r="D70" i="4"/>
  <c r="P70" i="4"/>
  <c r="E70" i="4"/>
  <c r="Q70" i="4"/>
  <c r="D71" i="4"/>
  <c r="P71" i="4"/>
  <c r="E71" i="4"/>
  <c r="Q71" i="4"/>
  <c r="D72" i="4"/>
  <c r="P72" i="4"/>
  <c r="E72" i="4"/>
  <c r="Q72" i="4"/>
  <c r="D73" i="4"/>
  <c r="P73" i="4"/>
  <c r="E73" i="4"/>
  <c r="Q73" i="4"/>
  <c r="N54" i="4"/>
  <c r="O54" i="4"/>
  <c r="N55" i="4"/>
  <c r="O55" i="4"/>
  <c r="N56" i="4"/>
  <c r="O56" i="4"/>
  <c r="N57" i="4"/>
  <c r="O57" i="4"/>
  <c r="N58" i="4"/>
  <c r="O58" i="4"/>
  <c r="N59" i="4"/>
  <c r="O59" i="4"/>
  <c r="N60" i="4"/>
  <c r="O60" i="4"/>
  <c r="N61" i="4"/>
  <c r="O61" i="4"/>
  <c r="N62" i="4"/>
  <c r="O62" i="4"/>
  <c r="N63" i="4"/>
  <c r="O63" i="4"/>
  <c r="N64" i="4"/>
  <c r="O64" i="4"/>
  <c r="N65" i="4"/>
  <c r="O65" i="4"/>
  <c r="N66" i="4"/>
  <c r="O66" i="4"/>
  <c r="N67" i="4"/>
  <c r="O67" i="4"/>
  <c r="N68" i="4"/>
  <c r="O68" i="4"/>
  <c r="N69" i="4"/>
  <c r="O69" i="4"/>
  <c r="N70" i="4"/>
  <c r="O70" i="4"/>
  <c r="N71" i="4"/>
  <c r="O71" i="4"/>
  <c r="N72" i="4"/>
  <c r="O72" i="4"/>
  <c r="N73" i="4"/>
  <c r="O7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J54" i="4"/>
  <c r="K54" i="4"/>
  <c r="J55" i="4"/>
  <c r="K55" i="4"/>
  <c r="J56" i="4"/>
  <c r="K56" i="4"/>
  <c r="J57" i="4"/>
  <c r="K57" i="4"/>
  <c r="J58" i="4"/>
  <c r="K58" i="4"/>
  <c r="J59" i="4"/>
  <c r="K59" i="4"/>
  <c r="J60" i="4"/>
  <c r="K60" i="4"/>
  <c r="J61" i="4"/>
  <c r="K61" i="4"/>
  <c r="J62" i="4"/>
  <c r="K62" i="4"/>
  <c r="J63" i="4"/>
  <c r="K63" i="4"/>
  <c r="J64" i="4"/>
  <c r="K64" i="4"/>
  <c r="J65" i="4"/>
  <c r="K65" i="4"/>
  <c r="J66" i="4"/>
  <c r="K66" i="4"/>
  <c r="J67" i="4"/>
  <c r="K67" i="4"/>
  <c r="J68" i="4"/>
  <c r="K68" i="4"/>
  <c r="J69" i="4"/>
  <c r="K69" i="4"/>
  <c r="J70" i="4"/>
  <c r="K70" i="4"/>
  <c r="J71" i="4"/>
  <c r="K71" i="4"/>
  <c r="J72" i="4"/>
  <c r="K72" i="4"/>
  <c r="J73" i="4"/>
  <c r="K73" i="4"/>
  <c r="H54" i="4"/>
  <c r="I54" i="4"/>
  <c r="H55" i="4"/>
  <c r="I55" i="4"/>
  <c r="H56" i="4"/>
  <c r="I56" i="4"/>
  <c r="H57" i="4"/>
  <c r="I57" i="4"/>
  <c r="H58" i="4"/>
  <c r="I58" i="4"/>
  <c r="H59" i="4"/>
  <c r="I59" i="4"/>
  <c r="H60" i="4"/>
  <c r="I60" i="4"/>
  <c r="H61" i="4"/>
  <c r="I61" i="4"/>
  <c r="H62" i="4"/>
  <c r="I62" i="4"/>
  <c r="H63" i="4"/>
  <c r="I63" i="4"/>
  <c r="H64" i="4"/>
  <c r="I64" i="4"/>
  <c r="H65" i="4"/>
  <c r="I65" i="4"/>
  <c r="H66" i="4"/>
  <c r="I66" i="4"/>
  <c r="H67" i="4"/>
  <c r="I67" i="4"/>
  <c r="H68" i="4"/>
  <c r="I68" i="4"/>
  <c r="H69" i="4"/>
  <c r="I69" i="4"/>
  <c r="H70" i="4"/>
  <c r="I70" i="4"/>
  <c r="H71" i="4"/>
  <c r="I71" i="4"/>
  <c r="H72" i="4"/>
  <c r="I72" i="4"/>
  <c r="H73" i="4"/>
  <c r="I73" i="4"/>
  <c r="F54" i="4"/>
  <c r="G54" i="4"/>
  <c r="F55" i="4"/>
  <c r="G55" i="4"/>
  <c r="F56" i="4"/>
  <c r="G56" i="4"/>
  <c r="F57" i="4"/>
  <c r="G57" i="4"/>
  <c r="F58" i="4"/>
  <c r="G58" i="4"/>
  <c r="F59" i="4"/>
  <c r="G59" i="4"/>
  <c r="F60" i="4"/>
  <c r="G60" i="4"/>
  <c r="F61" i="4"/>
  <c r="G61" i="4"/>
  <c r="F62" i="4"/>
  <c r="G62" i="4"/>
  <c r="F63" i="4"/>
  <c r="G63" i="4"/>
  <c r="F64" i="4"/>
  <c r="G64" i="4"/>
  <c r="F65" i="4"/>
  <c r="G65" i="4"/>
  <c r="F66" i="4"/>
  <c r="G66" i="4"/>
  <c r="F67" i="4"/>
  <c r="G67" i="4"/>
  <c r="F68" i="4"/>
  <c r="G68" i="4"/>
  <c r="F69" i="4"/>
  <c r="G69" i="4"/>
  <c r="F70" i="4"/>
  <c r="G70" i="4"/>
  <c r="F71" i="4"/>
  <c r="G71" i="4"/>
  <c r="F72" i="4"/>
  <c r="G72" i="4"/>
  <c r="F73" i="4"/>
  <c r="G73" i="4"/>
  <c r="D39" i="4"/>
  <c r="P39" i="4"/>
  <c r="E39" i="4"/>
  <c r="Q39" i="4"/>
  <c r="D40" i="4"/>
  <c r="P40" i="4"/>
  <c r="E40" i="4"/>
  <c r="Q40" i="4"/>
  <c r="D41" i="4"/>
  <c r="P41" i="4"/>
  <c r="E41" i="4"/>
  <c r="Q41" i="4"/>
  <c r="D42" i="4"/>
  <c r="P42" i="4"/>
  <c r="E42" i="4"/>
  <c r="Q42" i="4"/>
  <c r="D43" i="4"/>
  <c r="P43" i="4"/>
  <c r="E43" i="4"/>
  <c r="Q43" i="4"/>
  <c r="D44" i="4"/>
  <c r="P44" i="4"/>
  <c r="E44" i="4"/>
  <c r="Q44" i="4"/>
  <c r="D45" i="4"/>
  <c r="P45" i="4"/>
  <c r="E45" i="4"/>
  <c r="Q45" i="4"/>
  <c r="D46" i="4"/>
  <c r="P46" i="4"/>
  <c r="E46" i="4"/>
  <c r="Q46" i="4"/>
  <c r="D47" i="4"/>
  <c r="P47" i="4"/>
  <c r="E47" i="4"/>
  <c r="Q47" i="4"/>
  <c r="D48" i="4"/>
  <c r="P48" i="4"/>
  <c r="E48" i="4"/>
  <c r="Q48" i="4"/>
  <c r="D49" i="4"/>
  <c r="P49" i="4"/>
  <c r="E49" i="4"/>
  <c r="Q49" i="4"/>
  <c r="D50" i="4"/>
  <c r="P50" i="4"/>
  <c r="E50" i="4"/>
  <c r="Q50" i="4"/>
  <c r="D51" i="4"/>
  <c r="P51" i="4"/>
  <c r="E51" i="4"/>
  <c r="Q51" i="4"/>
  <c r="D52" i="4"/>
  <c r="P52" i="4"/>
  <c r="E52" i="4"/>
  <c r="Q52" i="4"/>
  <c r="D53" i="4"/>
  <c r="P53" i="4"/>
  <c r="E53" i="4"/>
  <c r="Q53" i="4"/>
  <c r="N39" i="4"/>
  <c r="O39" i="4"/>
  <c r="N40" i="4"/>
  <c r="O40" i="4"/>
  <c r="N41" i="4"/>
  <c r="O41" i="4"/>
  <c r="N42" i="4"/>
  <c r="O42" i="4"/>
  <c r="N43" i="4"/>
  <c r="O43" i="4"/>
  <c r="N44" i="4"/>
  <c r="O44" i="4"/>
  <c r="N45" i="4"/>
  <c r="O45" i="4"/>
  <c r="N46" i="4"/>
  <c r="O46" i="4"/>
  <c r="N47" i="4"/>
  <c r="O47" i="4"/>
  <c r="N48" i="4"/>
  <c r="O48" i="4"/>
  <c r="N49" i="4"/>
  <c r="O49" i="4"/>
  <c r="N50" i="4"/>
  <c r="O50" i="4"/>
  <c r="N51" i="4"/>
  <c r="O51" i="4"/>
  <c r="N52" i="4"/>
  <c r="O52" i="4"/>
  <c r="N53" i="4"/>
  <c r="O53" i="4"/>
  <c r="L39" i="4"/>
  <c r="M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J39" i="4"/>
  <c r="K39" i="4"/>
  <c r="J40" i="4"/>
  <c r="K40" i="4"/>
  <c r="J41" i="4"/>
  <c r="K41" i="4"/>
  <c r="J42" i="4"/>
  <c r="K42" i="4"/>
  <c r="J43" i="4"/>
  <c r="K43" i="4"/>
  <c r="J44" i="4"/>
  <c r="K44" i="4"/>
  <c r="J45" i="4"/>
  <c r="K45" i="4"/>
  <c r="J46" i="4"/>
  <c r="K46" i="4"/>
  <c r="J47" i="4"/>
  <c r="K47" i="4"/>
  <c r="J48" i="4"/>
  <c r="K48" i="4"/>
  <c r="J49" i="4"/>
  <c r="K49" i="4"/>
  <c r="J50" i="4"/>
  <c r="K50" i="4"/>
  <c r="J51" i="4"/>
  <c r="K51" i="4"/>
  <c r="J52" i="4"/>
  <c r="K52" i="4"/>
  <c r="J53" i="4"/>
  <c r="K53" i="4"/>
  <c r="H39" i="4"/>
  <c r="I39" i="4"/>
  <c r="H40" i="4"/>
  <c r="I40" i="4"/>
  <c r="H41" i="4"/>
  <c r="I41" i="4"/>
  <c r="H42" i="4"/>
  <c r="I42" i="4"/>
  <c r="H43" i="4"/>
  <c r="I43" i="4"/>
  <c r="H44" i="4"/>
  <c r="I44" i="4"/>
  <c r="H45" i="4"/>
  <c r="I45" i="4"/>
  <c r="H46" i="4"/>
  <c r="I46" i="4"/>
  <c r="H47" i="4"/>
  <c r="I47" i="4"/>
  <c r="H48" i="4"/>
  <c r="I48" i="4"/>
  <c r="H49" i="4"/>
  <c r="I49" i="4"/>
  <c r="H50" i="4"/>
  <c r="I50" i="4"/>
  <c r="H51" i="4"/>
  <c r="I51" i="4"/>
  <c r="H52" i="4"/>
  <c r="I52" i="4"/>
  <c r="H53" i="4"/>
  <c r="I53" i="4"/>
  <c r="F39" i="4"/>
  <c r="G39" i="4"/>
  <c r="F40" i="4"/>
  <c r="G40" i="4"/>
  <c r="F41" i="4"/>
  <c r="G41" i="4"/>
  <c r="F42" i="4"/>
  <c r="G42" i="4"/>
  <c r="F43" i="4"/>
  <c r="G43" i="4"/>
  <c r="F44" i="4"/>
  <c r="G44" i="4"/>
  <c r="F45" i="4"/>
  <c r="G45" i="4"/>
  <c r="F46" i="4"/>
  <c r="G46" i="4"/>
  <c r="F47" i="4"/>
  <c r="G47" i="4"/>
  <c r="F48" i="4"/>
  <c r="G48" i="4"/>
  <c r="F49" i="4"/>
  <c r="G49" i="4"/>
  <c r="F50" i="4"/>
  <c r="G50" i="4"/>
  <c r="F51" i="4"/>
  <c r="G51" i="4"/>
  <c r="F52" i="4"/>
  <c r="G52" i="4"/>
  <c r="F53" i="4"/>
  <c r="G53" i="4"/>
  <c r="P22" i="4"/>
  <c r="Q22" i="4"/>
  <c r="P23" i="4"/>
  <c r="Q23" i="4"/>
  <c r="P24" i="4"/>
  <c r="Q24" i="4"/>
  <c r="P25" i="4"/>
  <c r="Q25" i="4"/>
  <c r="P26" i="4"/>
  <c r="Q26" i="4"/>
  <c r="P27" i="4"/>
  <c r="Q27" i="4"/>
  <c r="P28" i="4"/>
  <c r="Q28" i="4"/>
  <c r="P29" i="4"/>
  <c r="Q29" i="4"/>
  <c r="P30" i="4"/>
  <c r="Q30" i="4"/>
  <c r="P31" i="4"/>
  <c r="Q31" i="4"/>
  <c r="P32" i="4"/>
  <c r="Q32" i="4"/>
  <c r="P33" i="4"/>
  <c r="Q33" i="4"/>
  <c r="P34" i="4"/>
  <c r="Q34" i="4"/>
  <c r="P35" i="4"/>
  <c r="Q35" i="4"/>
  <c r="P36" i="4"/>
  <c r="Q36" i="4"/>
  <c r="P37" i="4"/>
  <c r="Q37" i="4"/>
  <c r="P38" i="4"/>
  <c r="Q38" i="4"/>
  <c r="N22" i="4"/>
  <c r="O22" i="4"/>
  <c r="N23" i="4"/>
  <c r="O23" i="4"/>
  <c r="N24" i="4"/>
  <c r="O24" i="4"/>
  <c r="N25" i="4"/>
  <c r="O25" i="4"/>
  <c r="N26" i="4"/>
  <c r="O26" i="4"/>
  <c r="N27" i="4"/>
  <c r="O27" i="4"/>
  <c r="N28" i="4"/>
  <c r="O28" i="4"/>
  <c r="N29" i="4"/>
  <c r="O29" i="4"/>
  <c r="N30" i="4"/>
  <c r="O30" i="4"/>
  <c r="N31" i="4"/>
  <c r="O31" i="4"/>
  <c r="N32" i="4"/>
  <c r="O32" i="4"/>
  <c r="N33" i="4"/>
  <c r="O33" i="4"/>
  <c r="N34" i="4"/>
  <c r="O34" i="4"/>
  <c r="N35" i="4"/>
  <c r="O35" i="4"/>
  <c r="N36" i="4"/>
  <c r="O36" i="4"/>
  <c r="N37" i="4"/>
  <c r="O37" i="4"/>
  <c r="N38" i="4"/>
  <c r="O38" i="4"/>
  <c r="L22" i="4"/>
  <c r="M22" i="4"/>
  <c r="L23" i="4"/>
  <c r="M23" i="4"/>
  <c r="L24" i="4"/>
  <c r="M24" i="4"/>
  <c r="L25" i="4"/>
  <c r="M25" i="4"/>
  <c r="L26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J22" i="4"/>
  <c r="K22" i="4"/>
  <c r="J23" i="4"/>
  <c r="K23" i="4"/>
  <c r="J24" i="4"/>
  <c r="K24" i="4"/>
  <c r="J25" i="4"/>
  <c r="K25" i="4"/>
  <c r="J26" i="4"/>
  <c r="K26" i="4"/>
  <c r="J27" i="4"/>
  <c r="K27" i="4"/>
  <c r="J28" i="4"/>
  <c r="K28" i="4"/>
  <c r="J29" i="4"/>
  <c r="K29" i="4"/>
  <c r="J30" i="4"/>
  <c r="K30" i="4"/>
  <c r="J31" i="4"/>
  <c r="K31" i="4"/>
  <c r="J32" i="4"/>
  <c r="K32" i="4"/>
  <c r="J33" i="4"/>
  <c r="K33" i="4"/>
  <c r="J34" i="4"/>
  <c r="K34" i="4"/>
  <c r="J35" i="4"/>
  <c r="K35" i="4"/>
  <c r="J36" i="4"/>
  <c r="K36" i="4"/>
  <c r="J37" i="4"/>
  <c r="K37" i="4"/>
  <c r="J38" i="4"/>
  <c r="K38" i="4"/>
  <c r="H22" i="4"/>
  <c r="I22" i="4"/>
  <c r="H23" i="4"/>
  <c r="I23" i="4"/>
  <c r="H24" i="4"/>
  <c r="I24" i="4"/>
  <c r="H25" i="4"/>
  <c r="I25" i="4"/>
  <c r="H26" i="4"/>
  <c r="I26" i="4"/>
  <c r="H27" i="4"/>
  <c r="I27" i="4"/>
  <c r="H28" i="4"/>
  <c r="I28" i="4"/>
  <c r="H29" i="4"/>
  <c r="I29" i="4"/>
  <c r="H30" i="4"/>
  <c r="I30" i="4"/>
  <c r="H31" i="4"/>
  <c r="I31" i="4"/>
  <c r="H32" i="4"/>
  <c r="I32" i="4"/>
  <c r="H33" i="4"/>
  <c r="I33" i="4"/>
  <c r="H34" i="4"/>
  <c r="I34" i="4"/>
  <c r="H35" i="4"/>
  <c r="I35" i="4"/>
  <c r="H36" i="4"/>
  <c r="I36" i="4"/>
  <c r="H37" i="4"/>
  <c r="I37" i="4"/>
  <c r="H38" i="4"/>
  <c r="I38" i="4"/>
  <c r="D3" i="4"/>
  <c r="P3" i="4"/>
  <c r="E3" i="4"/>
  <c r="Q3" i="4"/>
  <c r="D4" i="4"/>
  <c r="P4" i="4"/>
  <c r="E4" i="4"/>
  <c r="Q4" i="4"/>
  <c r="D5" i="4"/>
  <c r="P5" i="4"/>
  <c r="E5" i="4"/>
  <c r="Q5" i="4"/>
  <c r="D6" i="4"/>
  <c r="P6" i="4"/>
  <c r="E6" i="4"/>
  <c r="Q6" i="4"/>
  <c r="D7" i="4"/>
  <c r="P7" i="4"/>
  <c r="E7" i="4"/>
  <c r="Q7" i="4"/>
  <c r="D8" i="4"/>
  <c r="P8" i="4"/>
  <c r="E8" i="4"/>
  <c r="Q8" i="4"/>
  <c r="D9" i="4"/>
  <c r="P9" i="4"/>
  <c r="E9" i="4"/>
  <c r="Q9" i="4"/>
  <c r="D10" i="4"/>
  <c r="P10" i="4"/>
  <c r="E10" i="4"/>
  <c r="Q10" i="4"/>
  <c r="D11" i="4"/>
  <c r="P11" i="4"/>
  <c r="E11" i="4"/>
  <c r="Q11" i="4"/>
  <c r="D12" i="4"/>
  <c r="P12" i="4"/>
  <c r="E12" i="4"/>
  <c r="Q12" i="4"/>
  <c r="D13" i="4"/>
  <c r="P13" i="4"/>
  <c r="E13" i="4"/>
  <c r="Q13" i="4"/>
  <c r="D14" i="4"/>
  <c r="P14" i="4"/>
  <c r="E14" i="4"/>
  <c r="Q14" i="4"/>
  <c r="D15" i="4"/>
  <c r="P15" i="4"/>
  <c r="E15" i="4"/>
  <c r="Q15" i="4"/>
  <c r="D16" i="4"/>
  <c r="P16" i="4"/>
  <c r="E16" i="4"/>
  <c r="Q16" i="4"/>
  <c r="D17" i="4"/>
  <c r="P17" i="4"/>
  <c r="E17" i="4"/>
  <c r="Q17" i="4"/>
  <c r="D18" i="4"/>
  <c r="P18" i="4"/>
  <c r="Q18" i="4"/>
  <c r="D19" i="4"/>
  <c r="P19" i="4"/>
  <c r="E19" i="4"/>
  <c r="Q19" i="4"/>
  <c r="D20" i="4"/>
  <c r="P20" i="4"/>
  <c r="E20" i="4"/>
  <c r="Q20" i="4"/>
  <c r="D21" i="4"/>
  <c r="P21" i="4"/>
  <c r="E21" i="4"/>
  <c r="Q21" i="4"/>
  <c r="N3" i="4"/>
  <c r="O3" i="4"/>
  <c r="N4" i="4"/>
  <c r="O4" i="4"/>
  <c r="N5" i="4"/>
  <c r="O5" i="4"/>
  <c r="N6" i="4"/>
  <c r="O6" i="4"/>
  <c r="N7" i="4"/>
  <c r="O7" i="4"/>
  <c r="N8" i="4"/>
  <c r="O8" i="4"/>
  <c r="N9" i="4"/>
  <c r="O9" i="4"/>
  <c r="N10" i="4"/>
  <c r="O10" i="4"/>
  <c r="N11" i="4"/>
  <c r="O11" i="4"/>
  <c r="N12" i="4"/>
  <c r="O12" i="4"/>
  <c r="N13" i="4"/>
  <c r="O13" i="4"/>
  <c r="N14" i="4"/>
  <c r="O14" i="4"/>
  <c r="N15" i="4"/>
  <c r="O15" i="4"/>
  <c r="N16" i="4"/>
  <c r="O16" i="4"/>
  <c r="N17" i="4"/>
  <c r="O17" i="4"/>
  <c r="N18" i="4"/>
  <c r="O18" i="4"/>
  <c r="N19" i="4"/>
  <c r="O19" i="4"/>
  <c r="N20" i="4"/>
  <c r="O20" i="4"/>
  <c r="N21" i="4"/>
  <c r="O21" i="4"/>
  <c r="L3" i="4"/>
  <c r="M3" i="4"/>
  <c r="L4" i="4"/>
  <c r="M4" i="4"/>
  <c r="L5" i="4"/>
  <c r="M5" i="4"/>
  <c r="L6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J3" i="4"/>
  <c r="K3" i="4"/>
  <c r="J4" i="4"/>
  <c r="K4" i="4"/>
  <c r="J5" i="4"/>
  <c r="K5" i="4"/>
  <c r="J6" i="4"/>
  <c r="K6" i="4"/>
  <c r="J7" i="4"/>
  <c r="K7" i="4"/>
  <c r="J8" i="4"/>
  <c r="K8" i="4"/>
  <c r="J9" i="4"/>
  <c r="K9" i="4"/>
  <c r="J10" i="4"/>
  <c r="K10" i="4"/>
  <c r="J11" i="4"/>
  <c r="K11" i="4"/>
  <c r="J12" i="4"/>
  <c r="K12" i="4"/>
  <c r="J13" i="4"/>
  <c r="K13" i="4"/>
  <c r="J14" i="4"/>
  <c r="K14" i="4"/>
  <c r="J15" i="4"/>
  <c r="K15" i="4"/>
  <c r="J16" i="4"/>
  <c r="K16" i="4"/>
  <c r="J17" i="4"/>
  <c r="K17" i="4"/>
  <c r="J18" i="4"/>
  <c r="K18" i="4"/>
  <c r="J19" i="4"/>
  <c r="K19" i="4"/>
  <c r="J20" i="4"/>
  <c r="K20" i="4"/>
  <c r="J21" i="4"/>
  <c r="K21" i="4"/>
  <c r="H3" i="4"/>
  <c r="I3" i="4"/>
  <c r="H4" i="4"/>
  <c r="I4" i="4"/>
  <c r="H5" i="4"/>
  <c r="I5" i="4"/>
  <c r="H6" i="4"/>
  <c r="I6" i="4"/>
  <c r="H7" i="4"/>
  <c r="I7" i="4"/>
  <c r="H8" i="4"/>
  <c r="I8" i="4"/>
  <c r="H9" i="4"/>
  <c r="I9" i="4"/>
  <c r="H10" i="4"/>
  <c r="I10" i="4"/>
  <c r="H11" i="4"/>
  <c r="I11" i="4"/>
  <c r="H12" i="4"/>
  <c r="I12" i="4"/>
  <c r="H13" i="4"/>
  <c r="I13" i="4"/>
  <c r="H14" i="4"/>
  <c r="I14" i="4"/>
  <c r="H15" i="4"/>
  <c r="I15" i="4"/>
  <c r="H16" i="4"/>
  <c r="I16" i="4"/>
  <c r="H17" i="4"/>
  <c r="I17" i="4"/>
  <c r="H18" i="4"/>
  <c r="I18" i="4"/>
  <c r="H19" i="4"/>
  <c r="I19" i="4"/>
  <c r="H20" i="4"/>
  <c r="I20" i="4"/>
  <c r="H21" i="4"/>
  <c r="I21" i="4"/>
  <c r="G3" i="8"/>
  <c r="E3" i="8"/>
  <c r="E15" i="8"/>
  <c r="F3" i="4"/>
  <c r="G3" i="4"/>
  <c r="P150" i="4"/>
  <c r="P151" i="4"/>
  <c r="P152" i="4"/>
  <c r="P153" i="4"/>
  <c r="P154" i="4"/>
  <c r="P155" i="4"/>
  <c r="P156" i="4"/>
  <c r="D319" i="4"/>
  <c r="P319" i="4"/>
  <c r="D320" i="4"/>
  <c r="P320" i="4"/>
  <c r="D321" i="4"/>
  <c r="P321" i="4"/>
  <c r="D322" i="4"/>
  <c r="P322" i="4"/>
  <c r="D323" i="4"/>
  <c r="P323" i="4"/>
  <c r="D324" i="4"/>
  <c r="P324" i="4"/>
  <c r="D325" i="4"/>
  <c r="P325" i="4"/>
  <c r="D326" i="4"/>
  <c r="P326" i="4"/>
  <c r="D327" i="4"/>
  <c r="P327" i="4"/>
  <c r="D426" i="4"/>
  <c r="P426" i="4"/>
  <c r="D427" i="4"/>
  <c r="P427" i="4"/>
  <c r="D428" i="4"/>
  <c r="P428" i="4"/>
  <c r="D429" i="4"/>
  <c r="P429" i="4"/>
  <c r="D430" i="4"/>
  <c r="P430" i="4"/>
  <c r="D431" i="4"/>
  <c r="P431" i="4"/>
  <c r="D432" i="4"/>
  <c r="P432" i="4"/>
  <c r="N150" i="4"/>
  <c r="N151" i="4"/>
  <c r="N152" i="4"/>
  <c r="N153" i="4"/>
  <c r="N154" i="4"/>
  <c r="N155" i="4"/>
  <c r="N156" i="4"/>
  <c r="N319" i="4"/>
  <c r="N320" i="4"/>
  <c r="N321" i="4"/>
  <c r="N322" i="4"/>
  <c r="N323" i="4"/>
  <c r="N324" i="4"/>
  <c r="N325" i="4"/>
  <c r="N326" i="4"/>
  <c r="N327" i="4"/>
  <c r="N426" i="4"/>
  <c r="N427" i="4"/>
  <c r="N428" i="4"/>
  <c r="N429" i="4"/>
  <c r="N430" i="4"/>
  <c r="N431" i="4"/>
  <c r="N432" i="4"/>
  <c r="L108" i="4"/>
  <c r="L319" i="4"/>
  <c r="L320" i="4"/>
  <c r="L321" i="4"/>
  <c r="L322" i="4"/>
  <c r="L323" i="4"/>
  <c r="L324" i="4"/>
  <c r="L325" i="4"/>
  <c r="L326" i="4"/>
  <c r="L327" i="4"/>
  <c r="L426" i="4"/>
  <c r="L427" i="4"/>
  <c r="L428" i="4"/>
  <c r="L429" i="4"/>
  <c r="L430" i="4"/>
  <c r="L431" i="4"/>
  <c r="L432" i="4"/>
  <c r="J108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319" i="4"/>
  <c r="J320" i="4"/>
  <c r="J321" i="4"/>
  <c r="J322" i="4"/>
  <c r="J323" i="4"/>
  <c r="J324" i="4"/>
  <c r="J325" i="4"/>
  <c r="J326" i="4"/>
  <c r="J327" i="4"/>
  <c r="J426" i="4"/>
  <c r="J427" i="4"/>
  <c r="J428" i="4"/>
  <c r="J429" i="4"/>
  <c r="J430" i="4"/>
  <c r="J431" i="4"/>
  <c r="J432" i="4"/>
  <c r="H108" i="4"/>
  <c r="H319" i="4"/>
  <c r="H320" i="4"/>
  <c r="H321" i="4"/>
  <c r="H322" i="4"/>
  <c r="H323" i="4"/>
  <c r="H324" i="4"/>
  <c r="H325" i="4"/>
  <c r="H326" i="4"/>
  <c r="H327" i="4"/>
  <c r="H426" i="4"/>
  <c r="H427" i="4"/>
  <c r="H428" i="4"/>
  <c r="H429" i="4"/>
  <c r="H430" i="4"/>
  <c r="H431" i="4"/>
  <c r="H432" i="4"/>
  <c r="F14" i="4"/>
  <c r="F7" i="4"/>
  <c r="F324" i="4"/>
  <c r="C32" i="8"/>
  <c r="C33" i="8"/>
  <c r="D33" i="8"/>
  <c r="E432" i="4"/>
  <c r="F432" i="4"/>
  <c r="E431" i="4"/>
  <c r="F431" i="4"/>
  <c r="E430" i="4"/>
  <c r="F430" i="4"/>
  <c r="E429" i="4"/>
  <c r="F429" i="4"/>
  <c r="Q429" i="4"/>
  <c r="E428" i="4"/>
  <c r="F428" i="4"/>
  <c r="E427" i="4"/>
  <c r="F427" i="4"/>
  <c r="E426" i="4"/>
  <c r="F426" i="4"/>
  <c r="M426" i="4"/>
  <c r="E327" i="4"/>
  <c r="F327" i="4"/>
  <c r="E326" i="4"/>
  <c r="F326" i="4"/>
  <c r="E325" i="4"/>
  <c r="F325" i="4"/>
  <c r="E324" i="4"/>
  <c r="E323" i="4"/>
  <c r="F323" i="4"/>
  <c r="E322" i="4"/>
  <c r="F322" i="4"/>
  <c r="E321" i="4"/>
  <c r="F321" i="4"/>
  <c r="E320" i="4"/>
  <c r="F320" i="4"/>
  <c r="E319" i="4"/>
  <c r="F319" i="4"/>
  <c r="O154" i="4"/>
  <c r="F130" i="4"/>
  <c r="F21" i="4"/>
  <c r="F20" i="4"/>
  <c r="F19" i="4"/>
  <c r="F18" i="4"/>
  <c r="F17" i="4"/>
  <c r="F16" i="4"/>
  <c r="F15" i="4"/>
  <c r="F13" i="4"/>
  <c r="F12" i="4"/>
  <c r="F11" i="4"/>
  <c r="G11" i="4"/>
  <c r="F10" i="4"/>
  <c r="F9" i="4"/>
  <c r="G9" i="4"/>
  <c r="F8" i="4"/>
  <c r="G7" i="4"/>
  <c r="F5" i="4"/>
  <c r="F4" i="4"/>
  <c r="B5" i="7"/>
  <c r="G19" i="4"/>
  <c r="G428" i="4"/>
  <c r="I428" i="4"/>
  <c r="K428" i="4"/>
  <c r="M428" i="4"/>
  <c r="O428" i="4"/>
  <c r="Q428" i="4"/>
  <c r="G432" i="4"/>
  <c r="I432" i="4"/>
  <c r="K432" i="4"/>
  <c r="M432" i="4"/>
  <c r="O432" i="4"/>
  <c r="Q432" i="4"/>
  <c r="K241" i="4"/>
  <c r="Q153" i="4"/>
  <c r="O153" i="4"/>
  <c r="G12" i="4"/>
  <c r="K242" i="4"/>
  <c r="K250" i="4"/>
  <c r="G20" i="4"/>
  <c r="G15" i="4"/>
  <c r="K253" i="4"/>
  <c r="G4" i="4"/>
  <c r="G16" i="4"/>
  <c r="O150" i="4"/>
  <c r="Q150" i="4"/>
  <c r="Q154" i="4"/>
  <c r="K246" i="4"/>
  <c r="G17" i="4"/>
  <c r="K247" i="4"/>
  <c r="K251" i="4"/>
  <c r="G5" i="4"/>
  <c r="G13" i="4"/>
  <c r="O155" i="4"/>
  <c r="Q155" i="4"/>
  <c r="K245" i="4"/>
  <c r="O151" i="4"/>
  <c r="Q151" i="4"/>
  <c r="K239" i="4"/>
  <c r="G18" i="4"/>
  <c r="Q152" i="4"/>
  <c r="O152" i="4"/>
  <c r="K240" i="4"/>
  <c r="K244" i="4"/>
  <c r="K248" i="4"/>
  <c r="K252" i="4"/>
  <c r="G427" i="4"/>
  <c r="Q427" i="4"/>
  <c r="O427" i="4"/>
  <c r="K427" i="4"/>
  <c r="M427" i="4"/>
  <c r="I427" i="4"/>
  <c r="G431" i="4"/>
  <c r="Q431" i="4"/>
  <c r="M431" i="4"/>
  <c r="O431" i="4"/>
  <c r="K431" i="4"/>
  <c r="I431" i="4"/>
  <c r="G8" i="4"/>
  <c r="K249" i="4"/>
  <c r="K243" i="4"/>
  <c r="G14" i="4"/>
  <c r="O156" i="4"/>
  <c r="Q156" i="4"/>
  <c r="G21" i="4"/>
  <c r="G10" i="4"/>
  <c r="K429" i="4"/>
  <c r="M429" i="4"/>
  <c r="O429" i="4"/>
  <c r="G429" i="4"/>
  <c r="I429" i="4"/>
  <c r="O426" i="4"/>
  <c r="Q426" i="4"/>
  <c r="G426" i="4"/>
  <c r="I426" i="4"/>
  <c r="K426" i="4"/>
  <c r="O430" i="4"/>
  <c r="Q430" i="4"/>
  <c r="I430" i="4"/>
  <c r="K430" i="4"/>
  <c r="M430" i="4"/>
  <c r="G430" i="4"/>
  <c r="E33" i="8"/>
  <c r="M7" i="7"/>
  <c r="M5" i="7"/>
  <c r="L7" i="7"/>
  <c r="L5" i="7"/>
  <c r="C9" i="8"/>
  <c r="D9" i="8"/>
  <c r="C57" i="8"/>
  <c r="C59" i="8"/>
  <c r="C26" i="8"/>
  <c r="D26" i="8"/>
  <c r="C29" i="8"/>
  <c r="D29" i="8"/>
  <c r="C49" i="8"/>
  <c r="C50" i="8"/>
  <c r="C62" i="8"/>
  <c r="C5" i="7"/>
  <c r="D5" i="7"/>
  <c r="E5" i="7"/>
  <c r="F5" i="7"/>
  <c r="G5" i="7"/>
  <c r="H5" i="7"/>
  <c r="I5" i="7"/>
  <c r="J5" i="7"/>
  <c r="K5" i="7"/>
  <c r="C7" i="7"/>
  <c r="D7" i="7"/>
  <c r="E7" i="7"/>
  <c r="H7" i="7"/>
  <c r="C37" i="8"/>
  <c r="C5" i="8"/>
  <c r="D5" i="8"/>
  <c r="C6" i="8"/>
  <c r="D6" i="8"/>
  <c r="C40" i="8"/>
  <c r="C8" i="8"/>
  <c r="D8" i="8"/>
  <c r="C42" i="8"/>
  <c r="C43" i="8"/>
  <c r="C44" i="8"/>
  <c r="C12" i="8"/>
  <c r="D12" i="8"/>
  <c r="C46" i="8"/>
  <c r="C14" i="8"/>
  <c r="D14" i="8"/>
  <c r="C15" i="8"/>
  <c r="D15" i="8"/>
  <c r="C16" i="8"/>
  <c r="D16" i="8"/>
  <c r="C17" i="8"/>
  <c r="D17" i="8"/>
  <c r="C18" i="8"/>
  <c r="D18" i="8"/>
  <c r="C52" i="8"/>
  <c r="C53" i="8"/>
  <c r="C21" i="8"/>
  <c r="D21" i="8"/>
  <c r="C22" i="8"/>
  <c r="D22" i="8"/>
  <c r="C56" i="8"/>
  <c r="C25" i="8"/>
  <c r="D25" i="8"/>
  <c r="C60" i="8"/>
  <c r="C61" i="8"/>
  <c r="C63" i="8"/>
  <c r="C64" i="8"/>
  <c r="D32" i="8"/>
  <c r="C36" i="8"/>
  <c r="E27" i="8"/>
  <c r="M326" i="4"/>
  <c r="Q324" i="4"/>
  <c r="D51" i="3"/>
  <c r="E51" i="3"/>
  <c r="F51" i="3"/>
  <c r="C51" i="3"/>
  <c r="C13" i="8"/>
  <c r="D13" i="8"/>
  <c r="F33" i="8"/>
  <c r="C10" i="8"/>
  <c r="D10" i="8"/>
  <c r="O33" i="8"/>
  <c r="P33" i="8"/>
  <c r="K33" i="8"/>
  <c r="L33" i="8"/>
  <c r="M33" i="8"/>
  <c r="N33" i="8"/>
  <c r="I33" i="8"/>
  <c r="J33" i="8"/>
  <c r="C27" i="8"/>
  <c r="D27" i="8"/>
  <c r="C48" i="8"/>
  <c r="I322" i="4"/>
  <c r="C47" i="8"/>
  <c r="C41" i="8"/>
  <c r="K323" i="4"/>
  <c r="C58" i="8"/>
  <c r="G324" i="4"/>
  <c r="I324" i="4"/>
  <c r="O324" i="4"/>
  <c r="O326" i="4"/>
  <c r="G326" i="4"/>
  <c r="G321" i="4"/>
  <c r="O325" i="4"/>
  <c r="C28" i="8"/>
  <c r="D28" i="8"/>
  <c r="G327" i="4"/>
  <c r="Q323" i="4"/>
  <c r="O321" i="4"/>
  <c r="K327" i="4"/>
  <c r="C55" i="8"/>
  <c r="C39" i="8"/>
  <c r="C7" i="8"/>
  <c r="D7" i="8"/>
  <c r="C31" i="8"/>
  <c r="D31" i="8"/>
  <c r="K326" i="4"/>
  <c r="O323" i="4"/>
  <c r="C65" i="8"/>
  <c r="C30" i="8"/>
  <c r="D30" i="8"/>
  <c r="K325" i="4"/>
  <c r="G325" i="4"/>
  <c r="O320" i="4"/>
  <c r="C3" i="8"/>
  <c r="D3" i="8"/>
  <c r="Q325" i="4"/>
  <c r="M325" i="4"/>
  <c r="M15" i="8"/>
  <c r="M322" i="4"/>
  <c r="K322" i="4"/>
  <c r="M321" i="4"/>
  <c r="I325" i="4"/>
  <c r="Q326" i="4"/>
  <c r="I326" i="4"/>
  <c r="K321" i="4"/>
  <c r="I321" i="4"/>
  <c r="Q321" i="4"/>
  <c r="Q322" i="4"/>
  <c r="C4" i="8"/>
  <c r="D4" i="8"/>
  <c r="M327" i="4"/>
  <c r="Q327" i="4"/>
  <c r="M323" i="4"/>
  <c r="I327" i="4"/>
  <c r="I323" i="4"/>
  <c r="G323" i="4"/>
  <c r="M324" i="4"/>
  <c r="K324" i="4"/>
  <c r="Q320" i="4"/>
  <c r="I320" i="4"/>
  <c r="K320" i="4"/>
  <c r="M320" i="4"/>
  <c r="G320" i="4"/>
  <c r="I319" i="4"/>
  <c r="C24" i="8"/>
  <c r="D24" i="8"/>
  <c r="K238" i="4"/>
  <c r="K319" i="4"/>
  <c r="M319" i="4"/>
  <c r="G319" i="4"/>
  <c r="G322" i="4"/>
  <c r="C23" i="8"/>
  <c r="D23" i="8"/>
  <c r="O322" i="4"/>
  <c r="O327" i="4"/>
  <c r="C51" i="8"/>
  <c r="C20" i="8"/>
  <c r="D20" i="8"/>
  <c r="C11" i="8"/>
  <c r="D11" i="8"/>
  <c r="C19" i="8"/>
  <c r="D19" i="8"/>
  <c r="C38" i="8"/>
  <c r="C54" i="8"/>
  <c r="C45" i="8"/>
  <c r="E4" i="8"/>
  <c r="O319" i="4"/>
  <c r="Q319" i="4"/>
  <c r="E32" i="8"/>
  <c r="F4" i="8"/>
  <c r="E14" i="8"/>
  <c r="F14" i="8"/>
  <c r="K5" i="8"/>
  <c r="L5" i="8"/>
  <c r="I5" i="8"/>
  <c r="J5" i="8"/>
  <c r="N4" i="8"/>
  <c r="O5" i="8"/>
  <c r="P5" i="8"/>
  <c r="M5" i="8"/>
  <c r="O7" i="8"/>
  <c r="P7" i="8"/>
  <c r="O13" i="8"/>
  <c r="P13" i="8"/>
  <c r="K6" i="8"/>
  <c r="L6" i="8"/>
  <c r="O6" i="8"/>
  <c r="P6" i="8"/>
  <c r="E5" i="8"/>
  <c r="F5" i="8"/>
  <c r="M6" i="8"/>
  <c r="E9" i="8"/>
  <c r="F9" i="8"/>
  <c r="I9" i="8"/>
  <c r="J9" i="8"/>
  <c r="K18" i="8"/>
  <c r="L18" i="8"/>
  <c r="O22" i="8"/>
  <c r="P22" i="8"/>
  <c r="I3" i="8"/>
  <c r="J3" i="8"/>
  <c r="E13" i="8"/>
  <c r="F13" i="8"/>
  <c r="I7" i="8"/>
  <c r="J7" i="8"/>
  <c r="N5" i="8"/>
  <c r="M7" i="8"/>
  <c r="M12" i="8"/>
  <c r="O8" i="8"/>
  <c r="P8" i="8"/>
  <c r="G13" i="8"/>
  <c r="H13" i="8"/>
  <c r="I10" i="8"/>
  <c r="J10" i="8"/>
  <c r="K7" i="8"/>
  <c r="L7" i="8"/>
  <c r="K4" i="8"/>
  <c r="L4" i="8"/>
  <c r="M14" i="8"/>
  <c r="E7" i="8"/>
  <c r="F7" i="8"/>
  <c r="M4" i="8"/>
  <c r="G9" i="8"/>
  <c r="H9" i="8"/>
  <c r="K3" i="8"/>
  <c r="L3" i="8"/>
  <c r="G7" i="8"/>
  <c r="H7" i="8"/>
  <c r="G26" i="8"/>
  <c r="H26" i="8"/>
  <c r="H3" i="8"/>
  <c r="G16" i="8"/>
  <c r="H16" i="8"/>
  <c r="I26" i="8"/>
  <c r="J26" i="8"/>
  <c r="E10" i="8"/>
  <c r="F10" i="8"/>
  <c r="N22" i="8"/>
  <c r="I22" i="8"/>
  <c r="J22" i="8"/>
  <c r="G10" i="8"/>
  <c r="H10" i="8"/>
  <c r="M3" i="8"/>
  <c r="I13" i="8"/>
  <c r="J13" i="8"/>
  <c r="E28" i="8"/>
  <c r="F28" i="8"/>
  <c r="K13" i="8"/>
  <c r="L13" i="8"/>
  <c r="K10" i="8"/>
  <c r="L10" i="8"/>
  <c r="K32" i="8"/>
  <c r="L32" i="8"/>
  <c r="F15" i="8"/>
  <c r="K29" i="8"/>
  <c r="L29" i="8"/>
  <c r="G15" i="8"/>
  <c r="H15" i="8"/>
  <c r="N12" i="8"/>
  <c r="E18" i="8"/>
  <c r="F18" i="8"/>
  <c r="E31" i="8"/>
  <c r="F31" i="8"/>
  <c r="M10" i="8"/>
  <c r="O26" i="8"/>
  <c r="P26" i="8"/>
  <c r="O14" i="8"/>
  <c r="P14" i="8"/>
  <c r="I18" i="8"/>
  <c r="J18" i="8"/>
  <c r="I6" i="8"/>
  <c r="J6" i="8"/>
  <c r="I31" i="8"/>
  <c r="J31" i="8"/>
  <c r="G28" i="8"/>
  <c r="H28" i="8"/>
  <c r="G22" i="8"/>
  <c r="H22" i="8"/>
  <c r="N14" i="8"/>
  <c r="K14" i="8"/>
  <c r="L14" i="8"/>
  <c r="N15" i="8"/>
  <c r="N17" i="8"/>
  <c r="I25" i="8"/>
  <c r="J25" i="8"/>
  <c r="G19" i="8"/>
  <c r="H19" i="8"/>
  <c r="I8" i="8"/>
  <c r="J8" i="8"/>
  <c r="O3" i="8"/>
  <c r="P3" i="8"/>
  <c r="K16" i="8"/>
  <c r="L16" i="8"/>
  <c r="K20" i="8"/>
  <c r="L20" i="8"/>
  <c r="O28" i="8"/>
  <c r="P28" i="8"/>
  <c r="I27" i="8"/>
  <c r="J27" i="8"/>
  <c r="K17" i="8"/>
  <c r="L17" i="8"/>
  <c r="I32" i="8"/>
  <c r="J32" i="8"/>
  <c r="G29" i="8"/>
  <c r="H29" i="8"/>
  <c r="I16" i="8"/>
  <c r="J16" i="8"/>
  <c r="M9" i="8"/>
  <c r="I4" i="8"/>
  <c r="J4" i="8"/>
  <c r="G24" i="8"/>
  <c r="H24" i="8"/>
  <c r="G14" i="8"/>
  <c r="H14" i="8"/>
  <c r="E22" i="8"/>
  <c r="F22" i="8"/>
  <c r="O16" i="8"/>
  <c r="P16" i="8"/>
  <c r="N10" i="8"/>
  <c r="O15" i="8"/>
  <c r="P15" i="8"/>
  <c r="E20" i="8"/>
  <c r="F20" i="8"/>
  <c r="K15" i="8"/>
  <c r="L15" i="8"/>
  <c r="O23" i="8"/>
  <c r="P23" i="8"/>
  <c r="E19" i="8"/>
  <c r="F19" i="8"/>
  <c r="O32" i="8"/>
  <c r="P32" i="8"/>
  <c r="O4" i="8"/>
  <c r="P4" i="8"/>
  <c r="N7" i="8"/>
  <c r="M19" i="8"/>
  <c r="G18" i="8"/>
  <c r="H18" i="8"/>
  <c r="N18" i="8"/>
  <c r="I24" i="8"/>
  <c r="J24" i="8"/>
  <c r="M22" i="8"/>
  <c r="O19" i="8"/>
  <c r="P19" i="8"/>
  <c r="G5" i="8"/>
  <c r="H5" i="8"/>
  <c r="I14" i="8"/>
  <c r="J14" i="8"/>
  <c r="O12" i="8"/>
  <c r="P12" i="8"/>
  <c r="O17" i="8"/>
  <c r="P17" i="8"/>
  <c r="K23" i="8"/>
  <c r="L23" i="8"/>
  <c r="G20" i="8"/>
  <c r="H20" i="8"/>
  <c r="K27" i="8"/>
  <c r="G8" i="8"/>
  <c r="H8" i="8"/>
  <c r="N3" i="8"/>
  <c r="K26" i="8"/>
  <c r="I15" i="8"/>
  <c r="J15" i="8"/>
  <c r="M20" i="8"/>
  <c r="E26" i="8"/>
  <c r="F26" i="8"/>
  <c r="M13" i="8"/>
  <c r="K22" i="8"/>
  <c r="L22" i="8"/>
  <c r="O9" i="8"/>
  <c r="P9" i="8"/>
  <c r="F27" i="8"/>
  <c r="K19" i="8"/>
  <c r="L19" i="8"/>
  <c r="G31" i="8"/>
  <c r="H31" i="8"/>
  <c r="O20" i="8"/>
  <c r="P20" i="8"/>
  <c r="G4" i="8"/>
  <c r="H4" i="8"/>
  <c r="G6" i="8"/>
  <c r="H6" i="8"/>
  <c r="I29" i="8"/>
  <c r="J29" i="8"/>
  <c r="O27" i="8"/>
  <c r="P27" i="8"/>
  <c r="N9" i="8"/>
  <c r="O10" i="8"/>
  <c r="P10" i="8"/>
  <c r="N13" i="8"/>
  <c r="O29" i="8"/>
  <c r="P29" i="8"/>
  <c r="E29" i="8"/>
  <c r="F29" i="8"/>
  <c r="I28" i="8"/>
  <c r="J28" i="8"/>
  <c r="K25" i="8"/>
  <c r="L25" i="8"/>
  <c r="G23" i="8"/>
  <c r="H23" i="8"/>
  <c r="E24" i="8"/>
  <c r="F24" i="8"/>
  <c r="K24" i="8"/>
  <c r="L24" i="8"/>
  <c r="G27" i="8"/>
  <c r="H27" i="8"/>
  <c r="E16" i="8"/>
  <c r="F16" i="8"/>
  <c r="K31" i="8"/>
  <c r="L31" i="8"/>
  <c r="O25" i="8"/>
  <c r="P25" i="8"/>
  <c r="I17" i="8"/>
  <c r="J17" i="8"/>
  <c r="I23" i="8"/>
  <c r="J23" i="8"/>
  <c r="M23" i="8"/>
  <c r="N23" i="8"/>
  <c r="E23" i="8"/>
  <c r="F23" i="8"/>
  <c r="O18" i="8"/>
  <c r="P18" i="8"/>
  <c r="G17" i="8"/>
  <c r="H17" i="8"/>
  <c r="K9" i="8"/>
  <c r="L9" i="8"/>
  <c r="E6" i="8"/>
  <c r="F6" i="8"/>
  <c r="K8" i="8"/>
  <c r="L8" i="8"/>
  <c r="N20" i="8"/>
  <c r="N19" i="8"/>
  <c r="O24" i="8"/>
  <c r="P24" i="8"/>
  <c r="K28" i="8"/>
  <c r="E8" i="8"/>
  <c r="F8" i="8"/>
  <c r="G32" i="8"/>
  <c r="H32" i="8"/>
  <c r="E17" i="8"/>
  <c r="F17" i="8"/>
  <c r="M17" i="8"/>
  <c r="M18" i="8"/>
  <c r="M24" i="8"/>
  <c r="N24" i="8"/>
  <c r="N6" i="8"/>
  <c r="N8" i="8"/>
  <c r="M8" i="8"/>
  <c r="N31" i="8"/>
  <c r="M31" i="8"/>
  <c r="M32" i="8"/>
  <c r="N32" i="8"/>
  <c r="M25" i="8"/>
  <c r="N16" i="8"/>
  <c r="M16" i="8"/>
  <c r="N26" i="8"/>
  <c r="M26" i="8"/>
  <c r="O31" i="8"/>
  <c r="P31" i="8"/>
  <c r="N29" i="8"/>
  <c r="M29" i="8"/>
  <c r="E25" i="8"/>
  <c r="F25" i="8"/>
  <c r="M28" i="8"/>
  <c r="N28" i="8"/>
  <c r="I19" i="8"/>
  <c r="J19" i="8"/>
  <c r="I20" i="8"/>
  <c r="J20" i="8"/>
  <c r="F32" i="8"/>
  <c r="M27" i="8"/>
  <c r="N27" i="8"/>
  <c r="G25" i="8"/>
  <c r="H25" i="8"/>
  <c r="G33" i="8"/>
  <c r="H33" i="8"/>
  <c r="F6" i="4"/>
  <c r="G6" i="4"/>
  <c r="L28" i="8"/>
  <c r="L27" i="8"/>
  <c r="N25" i="8"/>
  <c r="L26" i="8"/>
  <c r="F3" i="8"/>
  <c r="F405" i="4"/>
  <c r="G405" i="4"/>
  <c r="E30" i="8"/>
  <c r="F30" i="8"/>
  <c r="F285" i="4"/>
  <c r="G285" i="4"/>
  <c r="E21" i="8"/>
  <c r="F21" i="8"/>
  <c r="F149" i="4"/>
  <c r="G149" i="4"/>
  <c r="E12" i="8"/>
  <c r="F12" i="8"/>
  <c r="F143" i="4"/>
  <c r="G143" i="4"/>
  <c r="E11" i="8"/>
  <c r="F11" i="8"/>
  <c r="N405" i="4"/>
  <c r="O405" i="4"/>
  <c r="N285" i="4"/>
  <c r="O285" i="4"/>
  <c r="N143" i="4"/>
  <c r="O143" i="4"/>
  <c r="N149" i="4"/>
  <c r="O149" i="4"/>
  <c r="L405" i="4"/>
  <c r="M405" i="4"/>
  <c r="K30" i="8"/>
  <c r="L30" i="8"/>
  <c r="L285" i="4"/>
  <c r="M285" i="4"/>
  <c r="K21" i="8"/>
  <c r="L21" i="8"/>
  <c r="L149" i="4"/>
  <c r="M149" i="4"/>
  <c r="K12" i="8"/>
  <c r="L12" i="8"/>
  <c r="L143" i="4"/>
  <c r="M143" i="4"/>
  <c r="K11" i="8"/>
  <c r="L11" i="8"/>
  <c r="J405" i="4"/>
  <c r="K405" i="4"/>
  <c r="I30" i="8"/>
  <c r="J30" i="8"/>
  <c r="J285" i="4"/>
  <c r="K285" i="4"/>
  <c r="I21" i="8"/>
  <c r="J21" i="8"/>
  <c r="J149" i="4"/>
  <c r="K149" i="4"/>
  <c r="I12" i="8"/>
  <c r="J12" i="8"/>
  <c r="J143" i="4"/>
  <c r="K143" i="4"/>
  <c r="I11" i="8"/>
  <c r="J11" i="8"/>
  <c r="P405" i="4"/>
  <c r="Q405" i="4"/>
  <c r="P285" i="4"/>
  <c r="Q285" i="4"/>
  <c r="P143" i="4"/>
  <c r="Q143" i="4"/>
  <c r="P149" i="4"/>
  <c r="Q149" i="4"/>
  <c r="H405" i="4"/>
  <c r="I405" i="4"/>
  <c r="G30" i="8"/>
  <c r="H30" i="8"/>
  <c r="H285" i="4"/>
  <c r="I285" i="4"/>
  <c r="G21" i="8"/>
  <c r="H21" i="8"/>
  <c r="H149" i="4"/>
  <c r="I149" i="4"/>
  <c r="G12" i="8"/>
  <c r="H12" i="8"/>
  <c r="H143" i="4"/>
  <c r="I143" i="4"/>
  <c r="G11" i="8"/>
  <c r="H11" i="8"/>
  <c r="M252" i="12"/>
  <c r="M251" i="12"/>
  <c r="M250" i="12"/>
  <c r="M249" i="12"/>
  <c r="M245" i="12"/>
  <c r="O11" i="8"/>
  <c r="P11" i="8"/>
  <c r="O21" i="8"/>
  <c r="P21" i="8"/>
  <c r="O30" i="8"/>
  <c r="P30" i="8"/>
  <c r="M11" i="8"/>
  <c r="N11" i="8"/>
  <c r="N21" i="8"/>
  <c r="M21" i="8"/>
  <c r="M30" i="8"/>
  <c r="N30" i="8"/>
  <c r="Q425" i="12" l="1"/>
  <c r="M425" i="12"/>
  <c r="K425" i="12"/>
  <c r="O425" i="12"/>
  <c r="I425" i="12"/>
  <c r="M30" i="11"/>
  <c r="N30" i="11" s="1"/>
  <c r="F16" i="9" s="1"/>
  <c r="Q419" i="12"/>
  <c r="M419" i="12"/>
  <c r="K419" i="12"/>
  <c r="O419" i="12"/>
  <c r="I419" i="12"/>
  <c r="Q370" i="12"/>
  <c r="O370" i="12"/>
  <c r="M370" i="12"/>
  <c r="K370" i="12"/>
  <c r="M31" i="11"/>
  <c r="N31" i="11" s="1"/>
  <c r="F17" i="9" s="1"/>
  <c r="Q378" i="12"/>
  <c r="O378" i="12"/>
  <c r="M378" i="12"/>
  <c r="K378" i="12"/>
  <c r="Q405" i="12"/>
  <c r="O405" i="12"/>
  <c r="K29" i="11" s="1"/>
  <c r="L29" i="11" s="1"/>
  <c r="E15" i="9" s="1"/>
  <c r="G28" i="11"/>
  <c r="H28" i="11" s="1"/>
  <c r="C25" i="9" s="1"/>
  <c r="M408" i="12"/>
  <c r="K408" i="12"/>
  <c r="I405" i="12"/>
  <c r="E29" i="11" s="1"/>
  <c r="F29" i="11" s="1"/>
  <c r="B15" i="9" s="1"/>
  <c r="Q417" i="12"/>
  <c r="M417" i="12"/>
  <c r="I30" i="11" s="1"/>
  <c r="J30" i="11" s="1"/>
  <c r="D16" i="9" s="1"/>
  <c r="K417" i="12"/>
  <c r="O417" i="12"/>
  <c r="K30" i="11" s="1"/>
  <c r="L30" i="11" s="1"/>
  <c r="E16" i="9" s="1"/>
  <c r="I417" i="12"/>
  <c r="E30" i="11" s="1"/>
  <c r="F30" i="11" s="1"/>
  <c r="B16" i="9" s="1"/>
  <c r="M29" i="11"/>
  <c r="N29" i="11" s="1"/>
  <c r="F15" i="9" s="1"/>
  <c r="Q393" i="12"/>
  <c r="K393" i="12"/>
  <c r="M393" i="12"/>
  <c r="I393" i="12"/>
  <c r="I422" i="12"/>
  <c r="E31" i="11" s="1"/>
  <c r="F31" i="11" s="1"/>
  <c r="B17" i="9" s="1"/>
  <c r="I445" i="12"/>
  <c r="K404" i="12"/>
  <c r="M404" i="12"/>
  <c r="I29" i="11" s="1"/>
  <c r="J29" i="11" s="1"/>
  <c r="D15" i="9" s="1"/>
  <c r="O422" i="12"/>
  <c r="O396" i="12"/>
  <c r="O392" i="12"/>
  <c r="K28" i="11" s="1"/>
  <c r="L28" i="11" s="1"/>
  <c r="E25" i="9" s="1"/>
  <c r="K437" i="12"/>
  <c r="K433" i="12"/>
  <c r="M445" i="12"/>
  <c r="O439" i="12"/>
  <c r="K353" i="12"/>
  <c r="M353" i="12"/>
  <c r="O353" i="12"/>
  <c r="I402" i="12"/>
  <c r="K422" i="12"/>
  <c r="G31" i="11" s="1"/>
  <c r="H31" i="11" s="1"/>
  <c r="C17" i="9" s="1"/>
  <c r="M422" i="12"/>
  <c r="I31" i="11" s="1"/>
  <c r="J31" i="11" s="1"/>
  <c r="D17" i="9" s="1"/>
  <c r="O431" i="12"/>
  <c r="K443" i="12"/>
  <c r="O445" i="12"/>
  <c r="K387" i="12"/>
  <c r="K362" i="12"/>
  <c r="M387" i="12"/>
  <c r="M362" i="12"/>
  <c r="O387" i="12"/>
  <c r="G369" i="12"/>
  <c r="I418" i="12"/>
  <c r="I396" i="12"/>
  <c r="I392" i="12"/>
  <c r="E28" i="11" s="1"/>
  <c r="F28" i="11" s="1"/>
  <c r="B25" i="9" s="1"/>
  <c r="I437" i="12"/>
  <c r="I433" i="12"/>
  <c r="K431" i="12"/>
  <c r="K426" i="12"/>
  <c r="K414" i="12"/>
  <c r="K410" i="12"/>
  <c r="K407" i="12"/>
  <c r="O418" i="12"/>
  <c r="K398" i="12"/>
  <c r="Q392" i="12"/>
  <c r="K432" i="12"/>
  <c r="M437" i="12"/>
  <c r="M433" i="12"/>
  <c r="Q443" i="12"/>
  <c r="M32" i="11" s="1"/>
  <c r="N32" i="11" s="1"/>
  <c r="F33" i="9" s="1"/>
  <c r="K381" i="12"/>
  <c r="K377" i="12"/>
  <c r="M381" i="12"/>
  <c r="M377" i="12"/>
  <c r="O381" i="12"/>
  <c r="O377" i="12"/>
  <c r="G386" i="12"/>
  <c r="G384" i="12"/>
  <c r="G382" i="12"/>
  <c r="G374" i="12"/>
  <c r="G366" i="12"/>
  <c r="G364" i="12"/>
  <c r="G356" i="12"/>
  <c r="G354" i="12"/>
  <c r="O437" i="12"/>
  <c r="K32" i="11" s="1"/>
  <c r="L32" i="11" s="1"/>
  <c r="E33" i="9" s="1"/>
  <c r="G371" i="12"/>
  <c r="M402" i="12"/>
  <c r="I28" i="11" s="1"/>
  <c r="J28" i="11" s="1"/>
  <c r="D25" i="9" s="1"/>
  <c r="M432" i="12"/>
  <c r="K376" i="12"/>
  <c r="K360" i="12"/>
  <c r="M391" i="12"/>
  <c r="M376" i="12"/>
  <c r="M360" i="12"/>
  <c r="G388" i="12"/>
  <c r="G380" i="12"/>
  <c r="G368" i="12"/>
  <c r="G352" i="12"/>
  <c r="K439" i="12"/>
  <c r="M441" i="12"/>
  <c r="G385" i="12"/>
  <c r="G383" i="12"/>
  <c r="G375" i="12"/>
  <c r="G373" i="12"/>
  <c r="G365" i="12"/>
  <c r="G363" i="12"/>
  <c r="G361" i="12"/>
  <c r="G359" i="12"/>
  <c r="G357" i="12"/>
  <c r="G355" i="12"/>
  <c r="K379" i="12"/>
  <c r="K372" i="12"/>
  <c r="M379" i="12"/>
  <c r="M372" i="12"/>
  <c r="G390" i="12"/>
  <c r="G21" i="11"/>
  <c r="H21" i="11" s="1"/>
  <c r="C32" i="9" s="1"/>
  <c r="E14" i="11"/>
  <c r="F14" i="11" s="1"/>
  <c r="B22" i="9" s="1"/>
  <c r="I332" i="12"/>
  <c r="I204" i="12"/>
  <c r="K337" i="12"/>
  <c r="M332" i="12"/>
  <c r="O334" i="12"/>
  <c r="Q337" i="12"/>
  <c r="M24" i="11" s="1"/>
  <c r="N24" i="11" s="1"/>
  <c r="F9" i="9" s="1"/>
  <c r="Q335" i="12"/>
  <c r="Q333" i="12"/>
  <c r="Q331" i="12"/>
  <c r="K214" i="12"/>
  <c r="K209" i="12"/>
  <c r="G15" i="11" s="1"/>
  <c r="H15" i="11" s="1"/>
  <c r="C23" i="9" s="1"/>
  <c r="K199" i="12"/>
  <c r="M223" i="12"/>
  <c r="Q224" i="12"/>
  <c r="O224" i="12"/>
  <c r="Q209" i="12"/>
  <c r="Q202" i="12"/>
  <c r="K202" i="12"/>
  <c r="Q188" i="12"/>
  <c r="M14" i="11" s="1"/>
  <c r="N14" i="11" s="1"/>
  <c r="F22" i="9" s="1"/>
  <c r="M188" i="12"/>
  <c r="K21" i="11"/>
  <c r="L21" i="11" s="1"/>
  <c r="E32" i="9" s="1"/>
  <c r="Q258" i="12"/>
  <c r="K258" i="12"/>
  <c r="O258" i="12"/>
  <c r="Q226" i="12"/>
  <c r="K226" i="12"/>
  <c r="M25" i="11"/>
  <c r="N25" i="11" s="1"/>
  <c r="F38" i="9" s="1"/>
  <c r="K270" i="12"/>
  <c r="Q270" i="12"/>
  <c r="M270" i="12"/>
  <c r="I331" i="12"/>
  <c r="I327" i="12"/>
  <c r="K336" i="12"/>
  <c r="M331" i="12"/>
  <c r="M327" i="12"/>
  <c r="O338" i="12"/>
  <c r="O333" i="12"/>
  <c r="K232" i="12"/>
  <c r="K225" i="12"/>
  <c r="K192" i="12"/>
  <c r="M222" i="12"/>
  <c r="M218" i="12"/>
  <c r="I16" i="11" s="1"/>
  <c r="J16" i="11" s="1"/>
  <c r="D24" i="9" s="1"/>
  <c r="M215" i="12"/>
  <c r="O232" i="12"/>
  <c r="O202" i="12"/>
  <c r="Q220" i="12"/>
  <c r="Q214" i="12"/>
  <c r="Q212" i="12"/>
  <c r="Q201" i="12"/>
  <c r="Q199" i="12"/>
  <c r="Q191" i="12"/>
  <c r="K335" i="12"/>
  <c r="O332" i="12"/>
  <c r="K24" i="11" s="1"/>
  <c r="L24" i="11" s="1"/>
  <c r="E9" i="9" s="1"/>
  <c r="Q338" i="12"/>
  <c r="Q332" i="12"/>
  <c r="M226" i="12"/>
  <c r="Q204" i="12"/>
  <c r="M204" i="12"/>
  <c r="I14" i="11" s="1"/>
  <c r="J14" i="11" s="1"/>
  <c r="D22" i="9" s="1"/>
  <c r="K17" i="11"/>
  <c r="L17" i="11" s="1"/>
  <c r="E28" i="9" s="1"/>
  <c r="K294" i="12"/>
  <c r="Q294" i="12"/>
  <c r="M21" i="11" s="1"/>
  <c r="N21" i="11" s="1"/>
  <c r="F32" i="9" s="1"/>
  <c r="I335" i="12"/>
  <c r="M335" i="12"/>
  <c r="M330" i="12"/>
  <c r="O218" i="12"/>
  <c r="Q228" i="12"/>
  <c r="M228" i="12"/>
  <c r="Q223" i="12"/>
  <c r="Q218" i="12"/>
  <c r="Q210" i="12"/>
  <c r="K210" i="12"/>
  <c r="K306" i="12"/>
  <c r="Q306" i="12"/>
  <c r="O306" i="12"/>
  <c r="M306" i="12"/>
  <c r="O230" i="12"/>
  <c r="Q230" i="12"/>
  <c r="M208" i="12"/>
  <c r="Q208" i="12"/>
  <c r="M15" i="11" s="1"/>
  <c r="N15" i="11" s="1"/>
  <c r="F23" i="9" s="1"/>
  <c r="K25" i="11"/>
  <c r="L25" i="11" s="1"/>
  <c r="E38" i="9" s="1"/>
  <c r="Q318" i="12"/>
  <c r="O318" i="12"/>
  <c r="M318" i="12"/>
  <c r="K318" i="12"/>
  <c r="K333" i="12"/>
  <c r="G24" i="11" s="1"/>
  <c r="H24" i="11" s="1"/>
  <c r="C9" i="9" s="1"/>
  <c r="M220" i="12"/>
  <c r="O199" i="12"/>
  <c r="Q216" i="12"/>
  <c r="O216" i="12"/>
  <c r="M20" i="11"/>
  <c r="N20" i="11" s="1"/>
  <c r="F31" i="9" s="1"/>
  <c r="I338" i="12"/>
  <c r="I333" i="12"/>
  <c r="I223" i="12"/>
  <c r="E16" i="11" s="1"/>
  <c r="F16" i="11" s="1"/>
  <c r="B24" i="9" s="1"/>
  <c r="K228" i="12"/>
  <c r="K222" i="12"/>
  <c r="G16" i="11" s="1"/>
  <c r="H16" i="11" s="1"/>
  <c r="C24" i="9" s="1"/>
  <c r="K189" i="12"/>
  <c r="G14" i="11" s="1"/>
  <c r="H14" i="11" s="1"/>
  <c r="C22" i="9" s="1"/>
  <c r="M230" i="12"/>
  <c r="O234" i="12"/>
  <c r="O212" i="12"/>
  <c r="O208" i="12"/>
  <c r="K15" i="11" s="1"/>
  <c r="L15" i="11" s="1"/>
  <c r="E23" i="9" s="1"/>
  <c r="O192" i="12"/>
  <c r="K14" i="11" s="1"/>
  <c r="L14" i="11" s="1"/>
  <c r="E22" i="9" s="1"/>
  <c r="O188" i="12"/>
  <c r="Q234" i="12"/>
  <c r="Q215" i="12"/>
  <c r="Q211" i="12"/>
  <c r="I21" i="11"/>
  <c r="J21" i="11" s="1"/>
  <c r="D32" i="9" s="1"/>
  <c r="M300" i="12"/>
  <c r="M295" i="12"/>
  <c r="M264" i="12"/>
  <c r="O300" i="12"/>
  <c r="O295" i="12"/>
  <c r="O254" i="12"/>
  <c r="K286" i="12"/>
  <c r="G20" i="11" s="1"/>
  <c r="H20" i="11" s="1"/>
  <c r="C31" i="9" s="1"/>
  <c r="K278" i="12"/>
  <c r="M282" i="12"/>
  <c r="M272" i="12"/>
  <c r="O280" i="12"/>
  <c r="O275" i="12"/>
  <c r="Q299" i="12"/>
  <c r="Q297" i="12"/>
  <c r="O324" i="12"/>
  <c r="G314" i="12"/>
  <c r="G312" i="12"/>
  <c r="G310" i="12"/>
  <c r="G304" i="12"/>
  <c r="Q286" i="12"/>
  <c r="Q282" i="12"/>
  <c r="Q280" i="12"/>
  <c r="Q278" i="12"/>
  <c r="Q276" i="12"/>
  <c r="Q274" i="12"/>
  <c r="G271" i="12"/>
  <c r="G267" i="12"/>
  <c r="Q264" i="12"/>
  <c r="G259" i="12"/>
  <c r="Q252" i="12"/>
  <c r="Q242" i="12"/>
  <c r="M17" i="11" s="1"/>
  <c r="N17" i="11" s="1"/>
  <c r="F28" i="9" s="1"/>
  <c r="K322" i="12"/>
  <c r="K315" i="12"/>
  <c r="M343" i="12"/>
  <c r="M305" i="12"/>
  <c r="G325" i="12"/>
  <c r="G323" i="12"/>
  <c r="G321" i="12"/>
  <c r="G319" i="12"/>
  <c r="Q307" i="12"/>
  <c r="G302" i="12"/>
  <c r="K252" i="12"/>
  <c r="G17" i="11" s="1"/>
  <c r="H17" i="11" s="1"/>
  <c r="C28" i="9" s="1"/>
  <c r="M286" i="12"/>
  <c r="I20" i="11" s="1"/>
  <c r="J20" i="11" s="1"/>
  <c r="D31" i="9" s="1"/>
  <c r="O278" i="12"/>
  <c r="O273" i="12"/>
  <c r="O265" i="12"/>
  <c r="O260" i="12"/>
  <c r="O256" i="12"/>
  <c r="Q296" i="12"/>
  <c r="Q272" i="12"/>
  <c r="Q266" i="12"/>
  <c r="Q260" i="12"/>
  <c r="G257" i="12"/>
  <c r="Q240" i="12"/>
  <c r="K351" i="12"/>
  <c r="G25" i="11" s="1"/>
  <c r="H25" i="11" s="1"/>
  <c r="C38" i="9" s="1"/>
  <c r="K326" i="12"/>
  <c r="M342" i="12"/>
  <c r="O322" i="12"/>
  <c r="Q341" i="12"/>
  <c r="Q326" i="12"/>
  <c r="Q324" i="12"/>
  <c r="Q320" i="12"/>
  <c r="G317" i="12"/>
  <c r="M297" i="12"/>
  <c r="M274" i="12"/>
  <c r="M279" i="12"/>
  <c r="O301" i="12"/>
  <c r="O285" i="12"/>
  <c r="K20" i="11" s="1"/>
  <c r="L20" i="11" s="1"/>
  <c r="E31" i="9" s="1"/>
  <c r="M345" i="12"/>
  <c r="M341" i="12"/>
  <c r="I25" i="11" s="1"/>
  <c r="J25" i="11" s="1"/>
  <c r="D38" i="9" s="1"/>
  <c r="M320" i="12"/>
  <c r="G313" i="12"/>
  <c r="G311" i="12"/>
  <c r="G303" i="12"/>
  <c r="K261" i="12"/>
  <c r="K253" i="12"/>
  <c r="M273" i="12"/>
  <c r="M265" i="12"/>
  <c r="O263" i="12"/>
  <c r="G268" i="12"/>
  <c r="G316" i="12"/>
  <c r="G308" i="12"/>
  <c r="E11" i="11"/>
  <c r="F11" i="11" s="1"/>
  <c r="B14" i="9" s="1"/>
  <c r="M106" i="12"/>
  <c r="Q106" i="12"/>
  <c r="Q96" i="12"/>
  <c r="O96" i="12"/>
  <c r="K96" i="12"/>
  <c r="I96" i="12"/>
  <c r="M77" i="12"/>
  <c r="K77" i="12"/>
  <c r="I77" i="12"/>
  <c r="Q77" i="12"/>
  <c r="Q108" i="12"/>
  <c r="M108" i="12"/>
  <c r="O108" i="12"/>
  <c r="K108" i="12"/>
  <c r="G8" i="11"/>
  <c r="H8" i="11" s="1"/>
  <c r="C8" i="9" s="1"/>
  <c r="M110" i="12"/>
  <c r="O110" i="12"/>
  <c r="K8" i="11" s="1"/>
  <c r="L8" i="11" s="1"/>
  <c r="E8" i="9" s="1"/>
  <c r="K110" i="12"/>
  <c r="I110" i="12"/>
  <c r="Q110" i="12"/>
  <c r="Q73" i="12"/>
  <c r="M73" i="12"/>
  <c r="O73" i="12"/>
  <c r="K73" i="12"/>
  <c r="M12" i="11"/>
  <c r="N12" i="11" s="1"/>
  <c r="F20" i="9" s="1"/>
  <c r="Q127" i="12"/>
  <c r="K127" i="12"/>
  <c r="M127" i="12"/>
  <c r="O127" i="12"/>
  <c r="Q112" i="12"/>
  <c r="O112" i="12"/>
  <c r="K112" i="12"/>
  <c r="I112" i="12"/>
  <c r="G12" i="11"/>
  <c r="H12" i="11" s="1"/>
  <c r="C20" i="9" s="1"/>
  <c r="M143" i="12"/>
  <c r="Q143" i="12"/>
  <c r="O143" i="12"/>
  <c r="K143" i="12"/>
  <c r="K106" i="12"/>
  <c r="I7" i="11"/>
  <c r="J7" i="11" s="1"/>
  <c r="D7" i="9" s="1"/>
  <c r="M8" i="11"/>
  <c r="N8" i="11" s="1"/>
  <c r="F8" i="9" s="1"/>
  <c r="M94" i="12"/>
  <c r="O94" i="12"/>
  <c r="K94" i="12"/>
  <c r="I94" i="12"/>
  <c r="Q94" i="12"/>
  <c r="M104" i="12"/>
  <c r="M100" i="12"/>
  <c r="I8" i="11" s="1"/>
  <c r="J8" i="11" s="1"/>
  <c r="D8" i="9" s="1"/>
  <c r="O114" i="12"/>
  <c r="Q120" i="12"/>
  <c r="Q100" i="12"/>
  <c r="Q98" i="12"/>
  <c r="Q86" i="12"/>
  <c r="M7" i="11" s="1"/>
  <c r="N7" i="11" s="1"/>
  <c r="F7" i="9" s="1"/>
  <c r="O155" i="12"/>
  <c r="Q155" i="12"/>
  <c r="Q129" i="12"/>
  <c r="Q125" i="12"/>
  <c r="I119" i="12"/>
  <c r="I107" i="12"/>
  <c r="E8" i="11" s="1"/>
  <c r="F8" i="11" s="1"/>
  <c r="B8" i="9" s="1"/>
  <c r="I91" i="12"/>
  <c r="I87" i="12"/>
  <c r="I82" i="12"/>
  <c r="I155" i="12"/>
  <c r="I128" i="12"/>
  <c r="K119" i="12"/>
  <c r="K107" i="12"/>
  <c r="K91" i="12"/>
  <c r="K87" i="12"/>
  <c r="K82" i="12"/>
  <c r="M113" i="12"/>
  <c r="M92" i="12"/>
  <c r="M78" i="12"/>
  <c r="O107" i="12"/>
  <c r="O91" i="12"/>
  <c r="O82" i="12"/>
  <c r="G83" i="12"/>
  <c r="I83" i="12" s="1"/>
  <c r="K140" i="12"/>
  <c r="M155" i="12"/>
  <c r="I11" i="11" s="1"/>
  <c r="J11" i="11" s="1"/>
  <c r="D14" i="9" s="1"/>
  <c r="O148" i="12"/>
  <c r="O132" i="12"/>
  <c r="G146" i="12"/>
  <c r="G144" i="12"/>
  <c r="G138" i="12"/>
  <c r="G134" i="12"/>
  <c r="K184" i="12"/>
  <c r="G13" i="11" s="1"/>
  <c r="H13" i="11" s="1"/>
  <c r="C21" i="9" s="1"/>
  <c r="M178" i="12"/>
  <c r="M173" i="12"/>
  <c r="O183" i="12"/>
  <c r="O177" i="12"/>
  <c r="O161" i="12"/>
  <c r="Q185" i="12"/>
  <c r="Q181" i="12"/>
  <c r="Q179" i="12"/>
  <c r="Q175" i="12"/>
  <c r="Q167" i="12"/>
  <c r="Q163" i="12"/>
  <c r="Q126" i="12"/>
  <c r="I90" i="12"/>
  <c r="I86" i="12"/>
  <c r="K90" i="12"/>
  <c r="K86" i="12"/>
  <c r="M118" i="12"/>
  <c r="M102" i="12"/>
  <c r="O90" i="12"/>
  <c r="O86" i="12"/>
  <c r="Q104" i="12"/>
  <c r="O151" i="12"/>
  <c r="Q151" i="12"/>
  <c r="M11" i="11" s="1"/>
  <c r="N11" i="11" s="1"/>
  <c r="F14" i="9" s="1"/>
  <c r="Q121" i="12"/>
  <c r="O181" i="12"/>
  <c r="Q159" i="12"/>
  <c r="I98" i="12"/>
  <c r="I79" i="12"/>
  <c r="K116" i="12"/>
  <c r="K98" i="12"/>
  <c r="M105" i="12"/>
  <c r="M76" i="12"/>
  <c r="O116" i="12"/>
  <c r="O98" i="12"/>
  <c r="G124" i="12"/>
  <c r="K160" i="12"/>
  <c r="M175" i="12"/>
  <c r="M167" i="12"/>
  <c r="I13" i="11" s="1"/>
  <c r="J13" i="11" s="1"/>
  <c r="D21" i="9" s="1"/>
  <c r="O185" i="12"/>
  <c r="O159" i="12"/>
  <c r="K12" i="11" s="1"/>
  <c r="L12" i="11" s="1"/>
  <c r="E20" i="9" s="1"/>
  <c r="K100" i="12"/>
  <c r="O93" i="12"/>
  <c r="O79" i="12"/>
  <c r="K122" i="12"/>
  <c r="G147" i="12"/>
  <c r="G141" i="12"/>
  <c r="G139" i="12"/>
  <c r="G137" i="12"/>
  <c r="G135" i="12"/>
  <c r="G133" i="12"/>
  <c r="G131" i="12"/>
  <c r="O174" i="12"/>
  <c r="K13" i="11" s="1"/>
  <c r="L13" i="11" s="1"/>
  <c r="E21" i="9" s="1"/>
  <c r="I38" i="12"/>
  <c r="O40" i="12"/>
  <c r="Q64" i="12"/>
  <c r="Q58" i="12"/>
  <c r="K45" i="12"/>
  <c r="K39" i="12"/>
  <c r="M39" i="12"/>
  <c r="Q40" i="12"/>
  <c r="O39" i="12"/>
  <c r="Q47" i="12"/>
  <c r="K71" i="12"/>
  <c r="K52" i="12"/>
  <c r="M71" i="12"/>
  <c r="M63" i="12"/>
  <c r="I39" i="12"/>
  <c r="K56" i="12"/>
  <c r="O72" i="12"/>
  <c r="Q60" i="12"/>
  <c r="M50" i="12"/>
  <c r="O47" i="12"/>
  <c r="I45" i="12"/>
  <c r="K44" i="12"/>
  <c r="M41" i="12"/>
  <c r="O44" i="12"/>
  <c r="Q44" i="12"/>
  <c r="K50" i="12"/>
  <c r="O50" i="12"/>
  <c r="I50" i="12"/>
  <c r="I42" i="12"/>
  <c r="K41" i="12"/>
  <c r="O41" i="12"/>
  <c r="Q41" i="12"/>
  <c r="O25" i="12"/>
  <c r="O35" i="12"/>
  <c r="M21" i="12"/>
  <c r="O28" i="12"/>
  <c r="Q30" i="12"/>
  <c r="Q25" i="12"/>
  <c r="M35" i="12"/>
  <c r="I25" i="12"/>
  <c r="K25" i="12"/>
  <c r="I28" i="12"/>
  <c r="I23" i="12"/>
  <c r="K28" i="12"/>
  <c r="K23" i="12"/>
  <c r="O31" i="12"/>
  <c r="I34" i="12"/>
  <c r="M34" i="12"/>
  <c r="O37" i="12"/>
  <c r="O30" i="12"/>
  <c r="I81" i="12"/>
  <c r="I73" i="12"/>
  <c r="K74" i="12"/>
  <c r="Q79" i="12"/>
  <c r="M75" i="12"/>
  <c r="O75" i="12"/>
  <c r="Q74" i="12"/>
  <c r="I75" i="12"/>
  <c r="M74" i="12"/>
  <c r="O74" i="12"/>
  <c r="K75" i="12"/>
  <c r="I69" i="12"/>
  <c r="M69" i="12"/>
  <c r="O69" i="12"/>
  <c r="I62" i="12"/>
  <c r="K70" i="12"/>
  <c r="K63" i="12"/>
  <c r="M62" i="12"/>
  <c r="Q61" i="12"/>
  <c r="Q53" i="12"/>
  <c r="I57" i="12"/>
  <c r="K69" i="12"/>
  <c r="M57" i="12"/>
  <c r="O57" i="12"/>
  <c r="Q56" i="12"/>
  <c r="I60" i="12"/>
  <c r="I56" i="12"/>
  <c r="K57" i="12"/>
  <c r="M60" i="12"/>
  <c r="M56" i="12"/>
  <c r="M51" i="12"/>
  <c r="O51" i="12"/>
  <c r="Q51" i="12"/>
  <c r="I51" i="12"/>
  <c r="Q45" i="12"/>
  <c r="M42" i="12"/>
  <c r="O42" i="12"/>
  <c r="Q52" i="12"/>
  <c r="Q38" i="12"/>
  <c r="M46" i="12"/>
  <c r="O46" i="12"/>
  <c r="I47" i="12"/>
  <c r="K42" i="12"/>
  <c r="M52" i="12"/>
  <c r="M45" i="12"/>
  <c r="I46" i="12"/>
  <c r="I37" i="12"/>
  <c r="I27" i="12"/>
  <c r="K34" i="12"/>
  <c r="K29" i="12"/>
  <c r="K21" i="12"/>
  <c r="M31" i="12"/>
  <c r="O33" i="12"/>
  <c r="O24" i="12"/>
  <c r="I31" i="12"/>
  <c r="Q37" i="12"/>
  <c r="Q33" i="12"/>
  <c r="Q31" i="12"/>
  <c r="Q29" i="12"/>
  <c r="Q21" i="12"/>
  <c r="K24" i="12"/>
  <c r="Q24" i="12"/>
  <c r="I29" i="12"/>
  <c r="I21" i="12"/>
  <c r="E3" i="11" s="1"/>
  <c r="F3" i="11" s="1"/>
  <c r="B3" i="9" s="1"/>
  <c r="K37" i="12"/>
  <c r="Q22" i="12"/>
  <c r="M33" i="12"/>
  <c r="M24" i="12"/>
  <c r="K35" i="12"/>
  <c r="M23" i="12"/>
  <c r="Q2" i="12"/>
  <c r="I2" i="12"/>
  <c r="O2" i="12"/>
  <c r="M2" i="12"/>
  <c r="K2" i="12"/>
  <c r="G15" i="12"/>
  <c r="G5" i="12"/>
  <c r="G8" i="12"/>
  <c r="G19" i="12"/>
  <c r="G17" i="12"/>
  <c r="G13" i="12"/>
  <c r="G11" i="12"/>
  <c r="G3" i="12"/>
  <c r="G6" i="12"/>
  <c r="G9" i="12"/>
  <c r="G18" i="12"/>
  <c r="G16" i="12"/>
  <c r="G14" i="12"/>
  <c r="G12" i="12"/>
  <c r="G4" i="12"/>
  <c r="G7" i="12"/>
  <c r="G20" i="12"/>
  <c r="G10" i="12"/>
  <c r="O383" i="12" l="1"/>
  <c r="M383" i="12"/>
  <c r="K383" i="12"/>
  <c r="Q383" i="12"/>
  <c r="I383" i="12"/>
  <c r="O386" i="12"/>
  <c r="M386" i="12"/>
  <c r="K386" i="12"/>
  <c r="Q386" i="12"/>
  <c r="I386" i="12"/>
  <c r="O369" i="12"/>
  <c r="M369" i="12"/>
  <c r="K369" i="12"/>
  <c r="Q369" i="12"/>
  <c r="I369" i="12"/>
  <c r="Q357" i="12"/>
  <c r="O357" i="12"/>
  <c r="M357" i="12"/>
  <c r="K357" i="12"/>
  <c r="I357" i="12"/>
  <c r="O365" i="12"/>
  <c r="M365" i="12"/>
  <c r="K365" i="12"/>
  <c r="Q365" i="12"/>
  <c r="I365" i="12"/>
  <c r="K31" i="11"/>
  <c r="L31" i="11" s="1"/>
  <c r="E17" i="9" s="1"/>
  <c r="Q368" i="12"/>
  <c r="O368" i="12"/>
  <c r="M368" i="12"/>
  <c r="K368" i="12"/>
  <c r="I368" i="12"/>
  <c r="I32" i="11"/>
  <c r="J32" i="11" s="1"/>
  <c r="D33" i="9" s="1"/>
  <c r="Q374" i="12"/>
  <c r="O374" i="12"/>
  <c r="K27" i="11" s="1"/>
  <c r="L27" i="11" s="1"/>
  <c r="E40" i="9" s="1"/>
  <c r="M374" i="12"/>
  <c r="K374" i="12"/>
  <c r="I374" i="12"/>
  <c r="E27" i="11" s="1"/>
  <c r="F27" i="11" s="1"/>
  <c r="B40" i="9" s="1"/>
  <c r="O373" i="12"/>
  <c r="M373" i="12"/>
  <c r="K373" i="12"/>
  <c r="Q373" i="12"/>
  <c r="I373" i="12"/>
  <c r="O380" i="12"/>
  <c r="M380" i="12"/>
  <c r="K380" i="12"/>
  <c r="Q380" i="12"/>
  <c r="I380" i="12"/>
  <c r="Q382" i="12"/>
  <c r="O382" i="12"/>
  <c r="M382" i="12"/>
  <c r="K382" i="12"/>
  <c r="I382" i="12"/>
  <c r="O375" i="12"/>
  <c r="M375" i="12"/>
  <c r="K375" i="12"/>
  <c r="Q375" i="12"/>
  <c r="I375" i="12"/>
  <c r="Q388" i="12"/>
  <c r="O388" i="12"/>
  <c r="M388" i="12"/>
  <c r="K388" i="12"/>
  <c r="I388" i="12"/>
  <c r="Q371" i="12"/>
  <c r="O371" i="12"/>
  <c r="M371" i="12"/>
  <c r="K371" i="12"/>
  <c r="I371" i="12"/>
  <c r="O384" i="12"/>
  <c r="M384" i="12"/>
  <c r="K384" i="12"/>
  <c r="I384" i="12"/>
  <c r="Q384" i="12"/>
  <c r="G30" i="11"/>
  <c r="H30" i="11" s="1"/>
  <c r="C16" i="9" s="1"/>
  <c r="G29" i="11"/>
  <c r="H29" i="11" s="1"/>
  <c r="C15" i="9" s="1"/>
  <c r="B46" i="9"/>
  <c r="Q385" i="12"/>
  <c r="O385" i="12"/>
  <c r="M385" i="12"/>
  <c r="K385" i="12"/>
  <c r="I385" i="12"/>
  <c r="O354" i="12"/>
  <c r="M354" i="12"/>
  <c r="K354" i="12"/>
  <c r="I354" i="12"/>
  <c r="Q354" i="12"/>
  <c r="Q355" i="12"/>
  <c r="O355" i="12"/>
  <c r="M355" i="12"/>
  <c r="K355" i="12"/>
  <c r="I355" i="12"/>
  <c r="O359" i="12"/>
  <c r="M359" i="12"/>
  <c r="K359" i="12"/>
  <c r="Q359" i="12"/>
  <c r="I359" i="12"/>
  <c r="O356" i="12"/>
  <c r="M356" i="12"/>
  <c r="K356" i="12"/>
  <c r="Q356" i="12"/>
  <c r="I356" i="12"/>
  <c r="G32" i="11"/>
  <c r="H32" i="11" s="1"/>
  <c r="C33" i="9" s="1"/>
  <c r="O390" i="12"/>
  <c r="M390" i="12"/>
  <c r="K390" i="12"/>
  <c r="Q390" i="12"/>
  <c r="I390" i="12"/>
  <c r="Q361" i="12"/>
  <c r="O361" i="12"/>
  <c r="M361" i="12"/>
  <c r="K361" i="12"/>
  <c r="I361" i="12"/>
  <c r="O364" i="12"/>
  <c r="M364" i="12"/>
  <c r="K364" i="12"/>
  <c r="Q364" i="12"/>
  <c r="I364" i="12"/>
  <c r="M28" i="11"/>
  <c r="N28" i="11" s="1"/>
  <c r="F25" i="9" s="1"/>
  <c r="E32" i="11"/>
  <c r="F32" i="11" s="1"/>
  <c r="B33" i="9" s="1"/>
  <c r="Q363" i="12"/>
  <c r="O363" i="12"/>
  <c r="M363" i="12"/>
  <c r="K363" i="12"/>
  <c r="I363" i="12"/>
  <c r="Q352" i="12"/>
  <c r="O352" i="12"/>
  <c r="K26" i="11" s="1"/>
  <c r="L26" i="11" s="1"/>
  <c r="E39" i="9" s="1"/>
  <c r="M352" i="12"/>
  <c r="K352" i="12"/>
  <c r="I352" i="12"/>
  <c r="O366" i="12"/>
  <c r="M366" i="12"/>
  <c r="K366" i="12"/>
  <c r="I366" i="12"/>
  <c r="Q366" i="12"/>
  <c r="I18" i="11"/>
  <c r="J18" i="11" s="1"/>
  <c r="D29" i="9" s="1"/>
  <c r="Q308" i="12"/>
  <c r="O308" i="12"/>
  <c r="M308" i="12"/>
  <c r="K308" i="12"/>
  <c r="I308" i="12"/>
  <c r="O303" i="12"/>
  <c r="M303" i="12"/>
  <c r="Q303" i="12"/>
  <c r="K303" i="12"/>
  <c r="I303" i="12"/>
  <c r="O317" i="12"/>
  <c r="M317" i="12"/>
  <c r="Q317" i="12"/>
  <c r="K317" i="12"/>
  <c r="I317" i="12"/>
  <c r="E23" i="11" s="1"/>
  <c r="F23" i="11" s="1"/>
  <c r="B37" i="9" s="1"/>
  <c r="K319" i="12"/>
  <c r="Q319" i="12"/>
  <c r="O319" i="12"/>
  <c r="M319" i="12"/>
  <c r="I319" i="12"/>
  <c r="K271" i="12"/>
  <c r="Q271" i="12"/>
  <c r="M19" i="11" s="1"/>
  <c r="N19" i="11" s="1"/>
  <c r="F30" i="9" s="1"/>
  <c r="O271" i="12"/>
  <c r="K19" i="11" s="1"/>
  <c r="L19" i="11" s="1"/>
  <c r="E30" i="9" s="1"/>
  <c r="M271" i="12"/>
  <c r="I19" i="11" s="1"/>
  <c r="J19" i="11" s="1"/>
  <c r="D30" i="9" s="1"/>
  <c r="I271" i="12"/>
  <c r="E19" i="11" s="1"/>
  <c r="F19" i="11" s="1"/>
  <c r="B30" i="9" s="1"/>
  <c r="O310" i="12"/>
  <c r="M310" i="12"/>
  <c r="K310" i="12"/>
  <c r="Q310" i="12"/>
  <c r="I310" i="12"/>
  <c r="M16" i="11"/>
  <c r="N16" i="11" s="1"/>
  <c r="F24" i="9" s="1"/>
  <c r="Q316" i="12"/>
  <c r="O316" i="12"/>
  <c r="M316" i="12"/>
  <c r="K316" i="12"/>
  <c r="I316" i="12"/>
  <c r="Q311" i="12"/>
  <c r="O311" i="12"/>
  <c r="M311" i="12"/>
  <c r="K311" i="12"/>
  <c r="I311" i="12"/>
  <c r="K302" i="12"/>
  <c r="Q302" i="12"/>
  <c r="O302" i="12"/>
  <c r="M302" i="12"/>
  <c r="I302" i="12"/>
  <c r="E22" i="11" s="1"/>
  <c r="F22" i="11" s="1"/>
  <c r="B36" i="9" s="1"/>
  <c r="K312" i="12"/>
  <c r="O312" i="12"/>
  <c r="Q312" i="12"/>
  <c r="M312" i="12"/>
  <c r="I312" i="12"/>
  <c r="Q268" i="12"/>
  <c r="M268" i="12"/>
  <c r="O268" i="12"/>
  <c r="I268" i="12"/>
  <c r="K268" i="12"/>
  <c r="M313" i="12"/>
  <c r="K313" i="12"/>
  <c r="Q313" i="12"/>
  <c r="O313" i="12"/>
  <c r="I313" i="12"/>
  <c r="O314" i="12"/>
  <c r="M314" i="12"/>
  <c r="K314" i="12"/>
  <c r="Q314" i="12"/>
  <c r="I314" i="12"/>
  <c r="I15" i="11"/>
  <c r="J15" i="11" s="1"/>
  <c r="D23" i="9" s="1"/>
  <c r="D46" i="9" s="1"/>
  <c r="G19" i="11"/>
  <c r="H19" i="11" s="1"/>
  <c r="C30" i="9" s="1"/>
  <c r="O321" i="12"/>
  <c r="M321" i="12"/>
  <c r="K321" i="12"/>
  <c r="Q321" i="12"/>
  <c r="I321" i="12"/>
  <c r="I24" i="11"/>
  <c r="J24" i="11" s="1"/>
  <c r="D9" i="9" s="1"/>
  <c r="K257" i="12"/>
  <c r="G18" i="11" s="1"/>
  <c r="H18" i="11" s="1"/>
  <c r="C29" i="9" s="1"/>
  <c r="M257" i="12"/>
  <c r="Q257" i="12"/>
  <c r="M18" i="11" s="1"/>
  <c r="N18" i="11" s="1"/>
  <c r="F29" i="9" s="1"/>
  <c r="F47" i="9" s="1"/>
  <c r="O257" i="12"/>
  <c r="I257" i="12"/>
  <c r="O323" i="12"/>
  <c r="M323" i="12"/>
  <c r="Q323" i="12"/>
  <c r="K323" i="12"/>
  <c r="I323" i="12"/>
  <c r="O259" i="12"/>
  <c r="Q259" i="12"/>
  <c r="M259" i="12"/>
  <c r="I259" i="12"/>
  <c r="K259" i="12"/>
  <c r="M325" i="12"/>
  <c r="K325" i="12"/>
  <c r="Q325" i="12"/>
  <c r="O325" i="12"/>
  <c r="I325" i="12"/>
  <c r="K267" i="12"/>
  <c r="M267" i="12"/>
  <c r="Q267" i="12"/>
  <c r="O267" i="12"/>
  <c r="I267" i="12"/>
  <c r="O304" i="12"/>
  <c r="M304" i="12"/>
  <c r="K304" i="12"/>
  <c r="Q304" i="12"/>
  <c r="I304" i="12"/>
  <c r="K16" i="11"/>
  <c r="L16" i="11" s="1"/>
  <c r="E24" i="9" s="1"/>
  <c r="E24" i="11"/>
  <c r="F24" i="11" s="1"/>
  <c r="B9" i="9" s="1"/>
  <c r="O139" i="12"/>
  <c r="Q139" i="12"/>
  <c r="K139" i="12"/>
  <c r="M139" i="12"/>
  <c r="I139" i="12"/>
  <c r="M83" i="12"/>
  <c r="K83" i="12"/>
  <c r="G6" i="11" s="1"/>
  <c r="H6" i="11" s="1"/>
  <c r="C6" i="9" s="1"/>
  <c r="M135" i="12"/>
  <c r="Q135" i="12"/>
  <c r="O135" i="12"/>
  <c r="K135" i="12"/>
  <c r="I135" i="12"/>
  <c r="Q137" i="12"/>
  <c r="K137" i="12"/>
  <c r="M137" i="12"/>
  <c r="I137" i="12"/>
  <c r="O137" i="12"/>
  <c r="E46" i="9"/>
  <c r="G7" i="11"/>
  <c r="H7" i="11" s="1"/>
  <c r="C7" i="9" s="1"/>
  <c r="O134" i="12"/>
  <c r="K134" i="12"/>
  <c r="Q134" i="12"/>
  <c r="M134" i="12"/>
  <c r="I134" i="12"/>
  <c r="Q141" i="12"/>
  <c r="M141" i="12"/>
  <c r="I141" i="12"/>
  <c r="O141" i="12"/>
  <c r="K141" i="12"/>
  <c r="E7" i="11"/>
  <c r="F7" i="11" s="1"/>
  <c r="B7" i="9" s="1"/>
  <c r="K138" i="12"/>
  <c r="M138" i="12"/>
  <c r="I138" i="12"/>
  <c r="Q138" i="12"/>
  <c r="O138" i="12"/>
  <c r="C46" i="9"/>
  <c r="O147" i="12"/>
  <c r="Q147" i="12"/>
  <c r="K147" i="12"/>
  <c r="M147" i="12"/>
  <c r="I147" i="12"/>
  <c r="K144" i="12"/>
  <c r="M144" i="12"/>
  <c r="I10" i="11" s="1"/>
  <c r="J10" i="11" s="1"/>
  <c r="D13" i="9" s="1"/>
  <c r="I144" i="12"/>
  <c r="O144" i="12"/>
  <c r="K10" i="11" s="1"/>
  <c r="L10" i="11" s="1"/>
  <c r="E13" i="9" s="1"/>
  <c r="Q144" i="12"/>
  <c r="M10" i="11" s="1"/>
  <c r="N10" i="11" s="1"/>
  <c r="F13" i="9" s="1"/>
  <c r="K7" i="11"/>
  <c r="L7" i="11" s="1"/>
  <c r="E7" i="9" s="1"/>
  <c r="K146" i="12"/>
  <c r="M146" i="12"/>
  <c r="I146" i="12"/>
  <c r="Q146" i="12"/>
  <c r="O146" i="12"/>
  <c r="O83" i="12"/>
  <c r="K6" i="11" s="1"/>
  <c r="L6" i="11" s="1"/>
  <c r="E6" i="9" s="1"/>
  <c r="Q83" i="12"/>
  <c r="M6" i="11" s="1"/>
  <c r="N6" i="11" s="1"/>
  <c r="F6" i="9" s="1"/>
  <c r="F44" i="9" s="1"/>
  <c r="K131" i="12"/>
  <c r="Q131" i="12"/>
  <c r="M9" i="11" s="1"/>
  <c r="N9" i="11" s="1"/>
  <c r="F12" i="9" s="1"/>
  <c r="F45" i="9" s="1"/>
  <c r="M131" i="12"/>
  <c r="I131" i="12"/>
  <c r="O131" i="12"/>
  <c r="O124" i="12"/>
  <c r="Q124" i="12"/>
  <c r="K124" i="12"/>
  <c r="G9" i="11" s="1"/>
  <c r="H9" i="11" s="1"/>
  <c r="C12" i="9" s="1"/>
  <c r="M124" i="12"/>
  <c r="I9" i="11" s="1"/>
  <c r="J9" i="11" s="1"/>
  <c r="D12" i="9" s="1"/>
  <c r="I124" i="12"/>
  <c r="E9" i="11" s="1"/>
  <c r="F9" i="11" s="1"/>
  <c r="B12" i="9" s="1"/>
  <c r="I6" i="11"/>
  <c r="J6" i="11" s="1"/>
  <c r="D6" i="9" s="1"/>
  <c r="Q133" i="12"/>
  <c r="K133" i="12"/>
  <c r="M133" i="12"/>
  <c r="I133" i="12"/>
  <c r="O133" i="12"/>
  <c r="M13" i="11"/>
  <c r="N13" i="11" s="1"/>
  <c r="F21" i="9" s="1"/>
  <c r="K11" i="11"/>
  <c r="L11" i="11" s="1"/>
  <c r="E14" i="9" s="1"/>
  <c r="I5" i="11"/>
  <c r="J5" i="11" s="1"/>
  <c r="D5" i="9" s="1"/>
  <c r="G5" i="11"/>
  <c r="H5" i="11" s="1"/>
  <c r="C5" i="9" s="1"/>
  <c r="M5" i="11"/>
  <c r="N5" i="11" s="1"/>
  <c r="F5" i="9" s="1"/>
  <c r="K5" i="11"/>
  <c r="L5" i="11" s="1"/>
  <c r="E5" i="9" s="1"/>
  <c r="G4" i="11"/>
  <c r="H4" i="11" s="1"/>
  <c r="C4" i="9" s="1"/>
  <c r="E5" i="11"/>
  <c r="F5" i="11" s="1"/>
  <c r="B5" i="9" s="1"/>
  <c r="E4" i="11"/>
  <c r="F4" i="11" s="1"/>
  <c r="B4" i="9" s="1"/>
  <c r="K4" i="11"/>
  <c r="L4" i="11" s="1"/>
  <c r="E4" i="9" s="1"/>
  <c r="I4" i="11"/>
  <c r="J4" i="11" s="1"/>
  <c r="D4" i="9" s="1"/>
  <c r="I3" i="11"/>
  <c r="J3" i="11" s="1"/>
  <c r="D3" i="9" s="1"/>
  <c r="D44" i="9" s="1"/>
  <c r="K3" i="11"/>
  <c r="L3" i="11" s="1"/>
  <c r="E3" i="9" s="1"/>
  <c r="M3" i="11"/>
  <c r="N3" i="11" s="1"/>
  <c r="F3" i="9" s="1"/>
  <c r="G3" i="11"/>
  <c r="H3" i="11" s="1"/>
  <c r="C3" i="9" s="1"/>
  <c r="E6" i="11"/>
  <c r="F6" i="11" s="1"/>
  <c r="B6" i="9" s="1"/>
  <c r="M4" i="11"/>
  <c r="N4" i="11" s="1"/>
  <c r="F4" i="9" s="1"/>
  <c r="O8" i="12"/>
  <c r="M8" i="12"/>
  <c r="K8" i="12"/>
  <c r="I8" i="12"/>
  <c r="Q8" i="12"/>
  <c r="Q10" i="12"/>
  <c r="I10" i="12"/>
  <c r="O10" i="12"/>
  <c r="M10" i="12"/>
  <c r="K10" i="12"/>
  <c r="I9" i="12"/>
  <c r="O9" i="12"/>
  <c r="M9" i="12"/>
  <c r="K9" i="12"/>
  <c r="Q9" i="12"/>
  <c r="Q5" i="12"/>
  <c r="I5" i="12"/>
  <c r="O5" i="12"/>
  <c r="M5" i="12"/>
  <c r="K5" i="12"/>
  <c r="Q20" i="12"/>
  <c r="I20" i="12"/>
  <c r="O20" i="12"/>
  <c r="M20" i="12"/>
  <c r="K20" i="12"/>
  <c r="I6" i="12"/>
  <c r="Q6" i="12"/>
  <c r="O6" i="12"/>
  <c r="M6" i="12"/>
  <c r="K6" i="12"/>
  <c r="Q15" i="12"/>
  <c r="I15" i="12"/>
  <c r="O15" i="12"/>
  <c r="M15" i="12"/>
  <c r="K15" i="12"/>
  <c r="O4" i="12"/>
  <c r="M4" i="12"/>
  <c r="K4" i="12"/>
  <c r="Q4" i="12"/>
  <c r="I4" i="12"/>
  <c r="I11" i="12"/>
  <c r="M11" i="12"/>
  <c r="K11" i="12"/>
  <c r="Q11" i="12"/>
  <c r="O11" i="12"/>
  <c r="O18" i="12"/>
  <c r="M18" i="12"/>
  <c r="K18" i="12"/>
  <c r="Q18" i="12"/>
  <c r="I18" i="12"/>
  <c r="Q7" i="12"/>
  <c r="I7" i="12"/>
  <c r="O7" i="12"/>
  <c r="M7" i="12"/>
  <c r="K7" i="12"/>
  <c r="I3" i="12"/>
  <c r="M3" i="12"/>
  <c r="K3" i="12"/>
  <c r="Q3" i="12"/>
  <c r="O3" i="12"/>
  <c r="O12" i="12"/>
  <c r="M12" i="12"/>
  <c r="K12" i="12"/>
  <c r="Q12" i="12"/>
  <c r="I12" i="12"/>
  <c r="O13" i="12"/>
  <c r="M13" i="12"/>
  <c r="K13" i="12"/>
  <c r="I13" i="12"/>
  <c r="Q13" i="12"/>
  <c r="I14" i="12"/>
  <c r="Q14" i="12"/>
  <c r="O14" i="12"/>
  <c r="M14" i="12"/>
  <c r="K14" i="12"/>
  <c r="O17" i="12"/>
  <c r="M17" i="12"/>
  <c r="K17" i="12"/>
  <c r="I17" i="12"/>
  <c r="Q17" i="12"/>
  <c r="Q16" i="12"/>
  <c r="I16" i="12"/>
  <c r="M16" i="12"/>
  <c r="K16" i="12"/>
  <c r="O16" i="12"/>
  <c r="I19" i="12"/>
  <c r="O19" i="12"/>
  <c r="M19" i="12"/>
  <c r="K19" i="12"/>
  <c r="Q19" i="12"/>
  <c r="I27" i="11" l="1"/>
  <c r="J27" i="11" s="1"/>
  <c r="D40" i="9" s="1"/>
  <c r="M26" i="11"/>
  <c r="N26" i="11" s="1"/>
  <c r="F39" i="9" s="1"/>
  <c r="E26" i="11"/>
  <c r="F26" i="11" s="1"/>
  <c r="B39" i="9" s="1"/>
  <c r="F46" i="9"/>
  <c r="G26" i="11"/>
  <c r="H26" i="11" s="1"/>
  <c r="C39" i="9" s="1"/>
  <c r="I26" i="11"/>
  <c r="J26" i="11" s="1"/>
  <c r="D39" i="9" s="1"/>
  <c r="G27" i="11"/>
  <c r="H27" i="11" s="1"/>
  <c r="C40" i="9" s="1"/>
  <c r="C47" i="9"/>
  <c r="M27" i="11"/>
  <c r="N27" i="11" s="1"/>
  <c r="F40" i="9" s="1"/>
  <c r="K22" i="11"/>
  <c r="L22" i="11" s="1"/>
  <c r="E36" i="9" s="1"/>
  <c r="M22" i="11"/>
  <c r="N22" i="11" s="1"/>
  <c r="F36" i="9" s="1"/>
  <c r="I23" i="11"/>
  <c r="J23" i="11" s="1"/>
  <c r="D37" i="9" s="1"/>
  <c r="G22" i="11"/>
  <c r="H22" i="11" s="1"/>
  <c r="C36" i="9" s="1"/>
  <c r="K23" i="11"/>
  <c r="L23" i="11" s="1"/>
  <c r="E37" i="9" s="1"/>
  <c r="I17" i="11"/>
  <c r="J17" i="11" s="1"/>
  <c r="D28" i="9" s="1"/>
  <c r="D47" i="9" s="1"/>
  <c r="I22" i="11"/>
  <c r="J22" i="11" s="1"/>
  <c r="D36" i="9" s="1"/>
  <c r="G23" i="11"/>
  <c r="H23" i="11" s="1"/>
  <c r="C37" i="9" s="1"/>
  <c r="M23" i="11"/>
  <c r="N23" i="11" s="1"/>
  <c r="F37" i="9" s="1"/>
  <c r="B44" i="9"/>
  <c r="E18" i="11"/>
  <c r="F18" i="11" s="1"/>
  <c r="B29" i="9" s="1"/>
  <c r="B47" i="9" s="1"/>
  <c r="K18" i="11"/>
  <c r="L18" i="11" s="1"/>
  <c r="E29" i="9" s="1"/>
  <c r="E47" i="9" s="1"/>
  <c r="K9" i="11"/>
  <c r="L9" i="11" s="1"/>
  <c r="E12" i="9" s="1"/>
  <c r="E45" i="9" s="1"/>
  <c r="E10" i="11"/>
  <c r="F10" i="11" s="1"/>
  <c r="B13" i="9" s="1"/>
  <c r="B45" i="9" s="1"/>
  <c r="D45" i="9"/>
  <c r="E44" i="9"/>
  <c r="G10" i="11"/>
  <c r="H10" i="11" s="1"/>
  <c r="C13" i="9" s="1"/>
  <c r="C45" i="9" s="1"/>
  <c r="C44" i="9"/>
  <c r="M2" i="11"/>
  <c r="N2" i="11" s="1"/>
  <c r="F41" i="9" s="1"/>
  <c r="F48" i="9" s="1"/>
  <c r="K2" i="11"/>
  <c r="L2" i="11" s="1"/>
  <c r="E41" i="9" s="1"/>
  <c r="G2" i="11"/>
  <c r="H2" i="11" s="1"/>
  <c r="C41" i="9" s="1"/>
  <c r="I2" i="11"/>
  <c r="J2" i="11" s="1"/>
  <c r="D41" i="9" s="1"/>
  <c r="E2" i="11"/>
  <c r="F2" i="11" s="1"/>
  <c r="B41" i="9" s="1"/>
  <c r="B48" i="9" s="1"/>
  <c r="D48" i="9" l="1"/>
  <c r="C48" i="9"/>
  <c r="E48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tc={B1E50495-C2F7-374E-B702-3C5E090B437A}</author>
    <author>tc={74534809-9FE2-DE41-AD77-002876BABBCD}</author>
    <author>tc={60CA5A53-02F3-C84C-B134-7A5D44834936}</author>
  </authors>
  <commentList>
    <comment ref="AD4" authorId="0" shapeId="0" xr:uid="{00000000-0006-0000-0000-000001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There is a comment to say this would be equivalent to 4% fresh carrot 
</t>
      </text>
    </comment>
    <comment ref="AF4" authorId="1" shapeId="0" xr:uid="{00000000-0006-0000-0000-000002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Equivalent to 4% fresh 
</t>
      </text>
    </comment>
    <comment ref="AH4" authorId="2" shapeId="0" xr:uid="{00000000-0006-0000-0000-000003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Equivalent to 2% fresh apple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tc={14F3D1CA-2074-924B-A6A0-25B0F2A6C077}</author>
  </authors>
  <commentList>
    <comment ref="B7" authorId="0" shapeId="0" xr:uid="{00000000-0006-0000-0300-000001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(19+30)/2. Number 284 first ingredient was 19% but has been split into three columns. 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tc={461206ED-9044-5044-B23C-EBB1247B29A4}</author>
  </authors>
  <commentList>
    <comment ref="G2" authorId="0" shapeId="0" xr:uid="{00000000-0006-0000-0400-000001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To get to /100g food : 8 [land use] / (1000/364) = 3.07
3.07 m2/100g (or 384 kcal) dog food 
3.07/100*30 [30% of the composition is this ingredient]
= 0.921m2 land 
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21" authorId="0" shapeId="0" xr:uid="{00000000-0006-0000-08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Two of these online, with very different nutritional info. Wait for the bag to complete.
</t>
        </r>
      </text>
    </comment>
    <comment ref="B54" authorId="0" shapeId="0" xr:uid="{00000000-0006-0000-0800-000002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Two of these online, with very different nutritional info. Wait for the bag to complete.
</t>
        </r>
      </text>
    </comment>
  </commentList>
</comments>
</file>

<file path=xl/sharedStrings.xml><?xml version="1.0" encoding="utf-8"?>
<sst xmlns="http://schemas.openxmlformats.org/spreadsheetml/2006/main" count="2223" uniqueCount="703">
  <si>
    <t>SampleID</t>
  </si>
  <si>
    <t>Food type</t>
  </si>
  <si>
    <t xml:space="preserve">Meat inclusion* </t>
  </si>
  <si>
    <t>Moisture %*</t>
  </si>
  <si>
    <t xml:space="preserve">Main ingredient </t>
  </si>
  <si>
    <t>%</t>
  </si>
  <si>
    <t>Second</t>
  </si>
  <si>
    <t>Third</t>
  </si>
  <si>
    <t>Fourth</t>
  </si>
  <si>
    <t>Fifth</t>
  </si>
  <si>
    <t>Sixth</t>
  </si>
  <si>
    <t xml:space="preserve">Seventh </t>
  </si>
  <si>
    <t>Eighth</t>
  </si>
  <si>
    <t>Ninth</t>
  </si>
  <si>
    <t>Tenth</t>
  </si>
  <si>
    <t>Eleventh</t>
  </si>
  <si>
    <t>Twelth</t>
  </si>
  <si>
    <t>Thirteenth</t>
  </si>
  <si>
    <t>Fourteenth</t>
  </si>
  <si>
    <t>Fifteenth</t>
  </si>
  <si>
    <t>Sixteenth</t>
  </si>
  <si>
    <t>Seventeenth</t>
  </si>
  <si>
    <t>Eighteenth</t>
  </si>
  <si>
    <t>Nineteenth</t>
  </si>
  <si>
    <t>Twentieth</t>
  </si>
  <si>
    <t>% of ingredients listed</t>
  </si>
  <si>
    <t>S#259</t>
  </si>
  <si>
    <t>Plant-based</t>
  </si>
  <si>
    <t>-</t>
  </si>
  <si>
    <t>Potato starch, unspecified</t>
  </si>
  <si>
    <t>Pea, unspecified</t>
  </si>
  <si>
    <t>Soy protein concentrate, unspecified</t>
  </si>
  <si>
    <t>Brown rice, cooked</t>
  </si>
  <si>
    <t>Brewer's yeast, unspecified</t>
  </si>
  <si>
    <t>Sweet potato, cooked</t>
  </si>
  <si>
    <t>Whole oats, raw</t>
  </si>
  <si>
    <t>Pea, cooked</t>
  </si>
  <si>
    <t>Carrot, unspecified</t>
  </si>
  <si>
    <t>Sunflower oil, unspecified</t>
  </si>
  <si>
    <t>Hydrolysed vegetables</t>
  </si>
  <si>
    <t>Lentil, cooked</t>
  </si>
  <si>
    <t>Minerals</t>
  </si>
  <si>
    <t>Micro algae</t>
  </si>
  <si>
    <t>Blueberry, unspecified</t>
  </si>
  <si>
    <t>Cranberries</t>
  </si>
  <si>
    <t>Pumpkin</t>
  </si>
  <si>
    <t>S#265</t>
  </si>
  <si>
    <t xml:space="preserve">Standard Poultry </t>
  </si>
  <si>
    <t>Chicken meat, raw</t>
  </si>
  <si>
    <t>Chicken meat, cooked</t>
  </si>
  <si>
    <t>Chickpea, cooked</t>
  </si>
  <si>
    <t>Poultry fat, unspecified</t>
  </si>
  <si>
    <t>Chicken protein hydrolysate, unpecified</t>
  </si>
  <si>
    <t>Dried hicory root</t>
  </si>
  <si>
    <t>Carrot, cooked</t>
  </si>
  <si>
    <t>Broccoli, cooked</t>
  </si>
  <si>
    <t>Apple, raw</t>
  </si>
  <si>
    <t>Dried kelp</t>
  </si>
  <si>
    <t xml:space="preserve">Dried rosemary </t>
  </si>
  <si>
    <t>S#266</t>
  </si>
  <si>
    <t>Poultry by-product meal, unspecified</t>
  </si>
  <si>
    <t>Oat bran, raw</t>
  </si>
  <si>
    <t>Flaxseed, unspecified</t>
  </si>
  <si>
    <t>Beet pulp, unspecified</t>
  </si>
  <si>
    <t>Vitamins &amp; minerals</t>
  </si>
  <si>
    <t xml:space="preserve">Herb blend </t>
  </si>
  <si>
    <t>MOS</t>
  </si>
  <si>
    <t>FOS</t>
  </si>
  <si>
    <t>Glucosamine</t>
  </si>
  <si>
    <t>Chondroitin sulphate</t>
  </si>
  <si>
    <t>Seaweed</t>
  </si>
  <si>
    <t>Yucca, cooked</t>
  </si>
  <si>
    <t>S#267</t>
  </si>
  <si>
    <t>White rice, cooked</t>
  </si>
  <si>
    <t>Potato, cooked</t>
  </si>
  <si>
    <t>Egg powder, unspecified</t>
  </si>
  <si>
    <t>Fish meal, unspecified</t>
  </si>
  <si>
    <t>Krill</t>
  </si>
  <si>
    <t>Prebiotic FOS</t>
  </si>
  <si>
    <t xml:space="preserve">Prebiotic MOS </t>
  </si>
  <si>
    <t>MSM</t>
  </si>
  <si>
    <t xml:space="preserve">Chondroitin </t>
  </si>
  <si>
    <t>Nucleotides</t>
  </si>
  <si>
    <t>S#268</t>
  </si>
  <si>
    <t>Small and Medium dog Poultry</t>
  </si>
  <si>
    <t>Mechanically separated chicken meat, unspecified</t>
  </si>
  <si>
    <t>Corn gluten meal 21, unspecified</t>
  </si>
  <si>
    <t>Barley, unspecified</t>
  </si>
  <si>
    <t>Sorghum, unspecified</t>
  </si>
  <si>
    <t>Fructooligosaccharides</t>
  </si>
  <si>
    <t xml:space="preserve"> </t>
  </si>
  <si>
    <t>S#269</t>
  </si>
  <si>
    <t>Wheat gluten, unspecified</t>
  </si>
  <si>
    <t>Digest</t>
  </si>
  <si>
    <t>Soy flour, unspecified</t>
  </si>
  <si>
    <t>Fish oil, unspecified</t>
  </si>
  <si>
    <t>S#270</t>
  </si>
  <si>
    <t>Chicken liver, cooked</t>
  </si>
  <si>
    <t>Alfalfa</t>
  </si>
  <si>
    <t>Milk thistle</t>
  </si>
  <si>
    <t>Marigold</t>
  </si>
  <si>
    <t>Rosemary</t>
  </si>
  <si>
    <t>Nettle</t>
  </si>
  <si>
    <t>Mint</t>
  </si>
  <si>
    <t>Blackcurrant</t>
  </si>
  <si>
    <t>Pomegranate</t>
  </si>
  <si>
    <t>Rosehip</t>
  </si>
  <si>
    <t>Spinach, cooked</t>
  </si>
  <si>
    <t>Beets, cooked</t>
  </si>
  <si>
    <t>Fenugreek</t>
  </si>
  <si>
    <t>Thyme</t>
  </si>
  <si>
    <t>Carob pod meal</t>
  </si>
  <si>
    <t xml:space="preserve">Aniseed </t>
  </si>
  <si>
    <t>Turmeric</t>
  </si>
  <si>
    <t>Dandelion</t>
  </si>
  <si>
    <t>Ginger</t>
  </si>
  <si>
    <t xml:space="preserve">Oregano </t>
  </si>
  <si>
    <t>S#271</t>
  </si>
  <si>
    <t>Standard Beef</t>
  </si>
  <si>
    <t>Beef meat, unspecified</t>
  </si>
  <si>
    <t>Beef liver, raw</t>
  </si>
  <si>
    <t>Whole wheat, unspecified</t>
  </si>
  <si>
    <t>Egg, cooked</t>
  </si>
  <si>
    <t>Amaranth</t>
  </si>
  <si>
    <t>Quinoa, unspecified</t>
  </si>
  <si>
    <t>Beef tallow, unspecified</t>
  </si>
  <si>
    <t xml:space="preserve">Botanicals &amp; herbs </t>
  </si>
  <si>
    <t>Nutritional yeast</t>
  </si>
  <si>
    <t>Prebiotics</t>
  </si>
  <si>
    <t>Joint care mix</t>
  </si>
  <si>
    <t>S#272</t>
  </si>
  <si>
    <t>Cereals</t>
  </si>
  <si>
    <t>Meat and bone meal, unspecified</t>
  </si>
  <si>
    <t>Textured vegetable protein, cooked</t>
  </si>
  <si>
    <t>Vegetables</t>
  </si>
  <si>
    <t>S#273</t>
  </si>
  <si>
    <t>Small dog Beef</t>
  </si>
  <si>
    <t>Glycerol</t>
  </si>
  <si>
    <t>Propylene glycol</t>
  </si>
  <si>
    <t>S#274</t>
  </si>
  <si>
    <t>Standard Lamb</t>
  </si>
  <si>
    <t>Lamb meal, unspecified</t>
  </si>
  <si>
    <t>S#275</t>
  </si>
  <si>
    <t>Lamb meat, raw</t>
  </si>
  <si>
    <t>S#276</t>
  </si>
  <si>
    <t xml:space="preserve">Prebiotic FOS </t>
  </si>
  <si>
    <t>Prebiotic MOS</t>
  </si>
  <si>
    <t>Chondroitin</t>
  </si>
  <si>
    <t>S#277</t>
  </si>
  <si>
    <t xml:space="preserve">Botanicals </t>
  </si>
  <si>
    <t>S#278</t>
  </si>
  <si>
    <t>Sugarcane fiber, unspecified</t>
  </si>
  <si>
    <t>Alfalfa meal</t>
  </si>
  <si>
    <t xml:space="preserve">Seaweed </t>
  </si>
  <si>
    <t>Sodium chloride</t>
  </si>
  <si>
    <t>Potassium chloride</t>
  </si>
  <si>
    <t xml:space="preserve">Chia seeds, raw seeds </t>
  </si>
  <si>
    <t>Calcium carbonate</t>
  </si>
  <si>
    <t xml:space="preserve">Green tea extract </t>
  </si>
  <si>
    <t xml:space="preserve">Pomegranate extract </t>
  </si>
  <si>
    <t xml:space="preserve">Rosemary extract </t>
  </si>
  <si>
    <t>S#279</t>
  </si>
  <si>
    <t>Renal</t>
  </si>
  <si>
    <t>Soybean oil, unspecified</t>
  </si>
  <si>
    <t xml:space="preserve">Psyllium husks and seeds </t>
  </si>
  <si>
    <t>mono/di glycerides</t>
  </si>
  <si>
    <t xml:space="preserve">Marigold extract </t>
  </si>
  <si>
    <t>S#280</t>
  </si>
  <si>
    <t>S#281</t>
  </si>
  <si>
    <t>Pork meat and bone meal, unspecified</t>
  </si>
  <si>
    <t>Antarctic krill</t>
  </si>
  <si>
    <t>Vitamins and trace elements</t>
  </si>
  <si>
    <t>Cellulose powder</t>
  </si>
  <si>
    <t>S#282</t>
  </si>
  <si>
    <t>Sunflower seed, toasted</t>
  </si>
  <si>
    <t>S#283</t>
  </si>
  <si>
    <t>Whey protein concentrate, unspecified</t>
  </si>
  <si>
    <t>Sugar digest</t>
  </si>
  <si>
    <t>S#284</t>
  </si>
  <si>
    <t>Vegetable stock</t>
  </si>
  <si>
    <t xml:space="preserve">Dried algae </t>
  </si>
  <si>
    <t>Mixed herbs</t>
  </si>
  <si>
    <t>Chicory</t>
  </si>
  <si>
    <t>Tomato, raw</t>
  </si>
  <si>
    <t>S#285</t>
  </si>
  <si>
    <t>Soy, cooked</t>
  </si>
  <si>
    <t>Lupine</t>
  </si>
  <si>
    <t>Coconut oil, unspecified</t>
  </si>
  <si>
    <t xml:space="preserve">Minerals </t>
  </si>
  <si>
    <t>Baobab</t>
  </si>
  <si>
    <t>S#286</t>
  </si>
  <si>
    <t>Dried alfalfa</t>
  </si>
  <si>
    <t xml:space="preserve">Vitamins </t>
  </si>
  <si>
    <t>S#288</t>
  </si>
  <si>
    <t xml:space="preserve">Vegetable stock </t>
  </si>
  <si>
    <t xml:space="preserve">Fructooligosaccharides </t>
  </si>
  <si>
    <t>S#289</t>
  </si>
  <si>
    <t xml:space="preserve">Vegetables </t>
  </si>
  <si>
    <t>Hemp protein</t>
  </si>
  <si>
    <t>Moringa oleifera</t>
  </si>
  <si>
    <t>Dried mixed herbs</t>
  </si>
  <si>
    <t xml:space="preserve">Dried chicory root </t>
  </si>
  <si>
    <t xml:space="preserve">Red fruit extract </t>
  </si>
  <si>
    <t xml:space="preserve">Citrus extract </t>
  </si>
  <si>
    <t xml:space="preserve">Glucosamine hydrochloride </t>
  </si>
  <si>
    <t xml:space="preserve">Methyl sulfonyl methane </t>
  </si>
  <si>
    <t xml:space="preserve">Antioxidants </t>
  </si>
  <si>
    <t xml:space="preserve">Probiotics </t>
  </si>
  <si>
    <t>L-Carnitine</t>
  </si>
  <si>
    <t>S#290</t>
  </si>
  <si>
    <t>Spaghetti, cooked</t>
  </si>
  <si>
    <t>Dicalcium phosphate</t>
  </si>
  <si>
    <t xml:space="preserve">Sodium chloride </t>
  </si>
  <si>
    <t>Fructooligosaccharide</t>
  </si>
  <si>
    <t xml:space="preserve">Rosemary </t>
  </si>
  <si>
    <t>Parsley</t>
  </si>
  <si>
    <t>S#291</t>
  </si>
  <si>
    <t xml:space="preserve">FOS </t>
  </si>
  <si>
    <t>S#292</t>
  </si>
  <si>
    <t>S#293</t>
  </si>
  <si>
    <t xml:space="preserve">Dried chicory </t>
  </si>
  <si>
    <t>S#294</t>
  </si>
  <si>
    <t>All Sizes Beef</t>
  </si>
  <si>
    <t xml:space="preserve">Glycerol </t>
  </si>
  <si>
    <t>Dextrose, unspecified</t>
  </si>
  <si>
    <t xml:space="preserve">Vitamins &amp; minerals </t>
  </si>
  <si>
    <t xml:space="preserve">Chicory </t>
  </si>
  <si>
    <t>S#300</t>
  </si>
  <si>
    <t>Chicken liver hydrolysate, unspecified</t>
  </si>
  <si>
    <t>Algae</t>
  </si>
  <si>
    <t>Potassium citrate</t>
  </si>
  <si>
    <t>B-glucans</t>
  </si>
  <si>
    <t>Mannan-oligosaccharides</t>
  </si>
  <si>
    <t xml:space="preserve">Curcuma &amp; green tea decaf extract </t>
  </si>
  <si>
    <r>
      <rPr>
        <i/>
        <sz val="12"/>
        <color rgb="FFFF0000"/>
        <rFont val="Calibri (Body)"/>
      </rPr>
      <t>Lactobacillus</t>
    </r>
    <r>
      <rPr>
        <sz val="12"/>
        <color rgb="FFFF0000"/>
        <rFont val="Calibri (Body)"/>
      </rPr>
      <t xml:space="preserve"> acidophilus</t>
    </r>
  </si>
  <si>
    <t>* Values taken from food packaging</t>
  </si>
  <si>
    <t>Estimates of unknown values</t>
  </si>
  <si>
    <t>Ingredient number</t>
  </si>
  <si>
    <t xml:space="preserve">Meat-based </t>
  </si>
  <si>
    <t xml:space="preserve">Renal </t>
  </si>
  <si>
    <t>as above as no data</t>
  </si>
  <si>
    <t xml:space="preserve">Vegetarian </t>
  </si>
  <si>
    <t>no data, as above.</t>
  </si>
  <si>
    <t>Atwater kcal ME/100g as fed</t>
  </si>
  <si>
    <t>Impact</t>
  </si>
  <si>
    <t>Ingredient</t>
  </si>
  <si>
    <t>% of composition</t>
  </si>
  <si>
    <r>
      <t>Ingredient Land use (m</t>
    </r>
    <r>
      <rPr>
        <b/>
        <vertAlign val="super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/1000 kcal)</t>
    </r>
  </si>
  <si>
    <t>Land use by % (m2/100g dog food fed)</t>
  </si>
  <si>
    <r>
      <t>Ingredient Co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eq emission (kg/1000 kcal)</t>
    </r>
  </si>
  <si>
    <t>Co2eq emission (kg/100g dog food)</t>
  </si>
  <si>
    <r>
      <t>Ingredient SO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eq emission (g/1000 kcal)</t>
    </r>
  </si>
  <si>
    <t>SO2eq emission (g/100g dog food)</t>
  </si>
  <si>
    <r>
      <t>Ingredient PO</t>
    </r>
    <r>
      <rPr>
        <b/>
        <vertAlign val="subscript"/>
        <sz val="12"/>
        <color rgb="FF000000"/>
        <rFont val="Times New Roman"/>
        <family val="1"/>
      </rPr>
      <t>4</t>
    </r>
    <r>
      <rPr>
        <b/>
        <vertAlign val="superscript"/>
        <sz val="12"/>
        <color rgb="FF000000"/>
        <rFont val="Times New Roman"/>
        <family val="1"/>
      </rPr>
      <t>3-</t>
    </r>
    <r>
      <rPr>
        <b/>
        <sz val="12"/>
        <color rgb="FF000000"/>
        <rFont val="Times New Roman"/>
        <family val="1"/>
      </rPr>
      <t>eq (g/1000 kcal)</t>
    </r>
  </si>
  <si>
    <t>PO43-eq (g/100g dog food)</t>
  </si>
  <si>
    <t>Ingredient Freshwater withdrawal (L/1000 kcal)</t>
  </si>
  <si>
    <t>Freshwater withdrawal (L/100g dog food)</t>
  </si>
  <si>
    <t>Ingredient Stress-weighted water use (L/1000 kcal)</t>
  </si>
  <si>
    <t>Stress-weighted water use (L/100g dog food)</t>
  </si>
  <si>
    <r>
      <t>Table S4.</t>
    </r>
    <r>
      <rPr>
        <sz val="12"/>
        <color theme="1"/>
        <rFont val="Times New Roman"/>
        <family val="1"/>
      </rPr>
      <t xml:space="preserve"> Estimated environmental impact per 1000 kcal of ingredients for greenhouse gas emission, land use, acidifying emission, eutrophying emission, freshwater withdrawal, and stress-weighted water use.</t>
    </r>
  </si>
  <si>
    <t xml:space="preserve">Estimated environmental impact per 1000 kcal of ingredients for greenhouse gas emission, land use, acidifying emission, eutrophying emission, freshwater withdrawal, and stress-weighted water use from Pedrinelli et al </t>
  </si>
  <si>
    <r>
      <t>Land use (m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/1000 kcal)</t>
    </r>
  </si>
  <si>
    <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eq emission (kg/1000 kcal)</t>
    </r>
  </si>
  <si>
    <r>
      <t>SO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eq emission (g/1000 kcal)</t>
    </r>
  </si>
  <si>
    <r>
      <t>PO</t>
    </r>
    <r>
      <rPr>
        <vertAlign val="subscript"/>
        <sz val="10"/>
        <color rgb="FF000000"/>
        <rFont val="Times New Roman"/>
        <family val="1"/>
      </rPr>
      <t>4</t>
    </r>
    <r>
      <rPr>
        <vertAlign val="superscript"/>
        <sz val="10"/>
        <color rgb="FF000000"/>
        <rFont val="Times New Roman"/>
        <family val="1"/>
      </rPr>
      <t>3-</t>
    </r>
    <r>
      <rPr>
        <sz val="10"/>
        <color rgb="FF000000"/>
        <rFont val="Times New Roman"/>
        <family val="1"/>
      </rPr>
      <t>eq (g/1000 kcal)</t>
    </r>
  </si>
  <si>
    <t>Freshwater withdrawal (L/1000 kcal)</t>
  </si>
  <si>
    <r>
      <t>Apple pomace, unspecified</t>
    </r>
    <r>
      <rPr>
        <vertAlign val="superscript"/>
        <sz val="10"/>
        <color rgb="FF000000"/>
        <rFont val="Times New Roman"/>
        <family val="1"/>
      </rPr>
      <t>1</t>
    </r>
  </si>
  <si>
    <t>Apple pomace, unspecified</t>
  </si>
  <si>
    <r>
      <t>Apple, raw</t>
    </r>
    <r>
      <rPr>
        <vertAlign val="superscript"/>
        <sz val="10"/>
        <color rgb="FF000000"/>
        <rFont val="Times New Roman"/>
        <family val="1"/>
      </rPr>
      <t>2</t>
    </r>
  </si>
  <si>
    <r>
      <t>Arracacha, cooked</t>
    </r>
    <r>
      <rPr>
        <vertAlign val="superscript"/>
        <sz val="10"/>
        <color rgb="FF000000"/>
        <rFont val="Times New Roman"/>
        <family val="1"/>
      </rPr>
      <t>3</t>
    </r>
  </si>
  <si>
    <t>Arracacha, cooked</t>
  </si>
  <si>
    <r>
      <t>Artichoke, raw</t>
    </r>
    <r>
      <rPr>
        <vertAlign val="superscript"/>
        <sz val="10"/>
        <color rgb="FF000000"/>
        <rFont val="Times New Roman"/>
        <family val="1"/>
      </rPr>
      <t>2</t>
    </r>
  </si>
  <si>
    <t>Artichoke, raw</t>
  </si>
  <si>
    <r>
      <t>Bacon, cooked</t>
    </r>
    <r>
      <rPr>
        <vertAlign val="superscript"/>
        <sz val="10"/>
        <color rgb="FF000000"/>
        <rFont val="Times New Roman"/>
        <family val="1"/>
      </rPr>
      <t>2</t>
    </r>
  </si>
  <si>
    <t>Bacon, cooked</t>
  </si>
  <si>
    <r>
      <t>Banana, raw</t>
    </r>
    <r>
      <rPr>
        <vertAlign val="superscript"/>
        <sz val="10"/>
        <color rgb="FF000000"/>
        <rFont val="Times New Roman"/>
        <family val="1"/>
      </rPr>
      <t>2</t>
    </r>
  </si>
  <si>
    <t>Banana, raw</t>
  </si>
  <si>
    <r>
      <t>Barley, cooked</t>
    </r>
    <r>
      <rPr>
        <vertAlign val="superscript"/>
        <sz val="10"/>
        <color rgb="FF000000"/>
        <rFont val="Times New Roman"/>
        <family val="1"/>
      </rPr>
      <t>2</t>
    </r>
  </si>
  <si>
    <t>Barley, cooked</t>
  </si>
  <si>
    <r>
      <t>Barley, unspecified</t>
    </r>
    <r>
      <rPr>
        <vertAlign val="superscript"/>
        <sz val="10"/>
        <color rgb="FF000000"/>
        <rFont val="Times New Roman"/>
        <family val="1"/>
      </rPr>
      <t>4</t>
    </r>
  </si>
  <si>
    <r>
      <t>Beef heart, cooked</t>
    </r>
    <r>
      <rPr>
        <vertAlign val="superscript"/>
        <sz val="10"/>
        <color rgb="FF000000"/>
        <rFont val="Times New Roman"/>
        <family val="1"/>
      </rPr>
      <t>2</t>
    </r>
  </si>
  <si>
    <t>Beef heart, cooked</t>
  </si>
  <si>
    <r>
      <t>Beef heart, raw</t>
    </r>
    <r>
      <rPr>
        <vertAlign val="superscript"/>
        <sz val="10"/>
        <color rgb="FF000000"/>
        <rFont val="Times New Roman"/>
        <family val="1"/>
      </rPr>
      <t>2</t>
    </r>
  </si>
  <si>
    <t>Beef heart, raw</t>
  </si>
  <si>
    <r>
      <t>Beef kidney, cooked</t>
    </r>
    <r>
      <rPr>
        <vertAlign val="superscript"/>
        <sz val="10"/>
        <color rgb="FF000000"/>
        <rFont val="Times New Roman"/>
        <family val="1"/>
      </rPr>
      <t>2</t>
    </r>
  </si>
  <si>
    <t>Beef kidney, cooked</t>
  </si>
  <si>
    <r>
      <t>Beef kidney, raw</t>
    </r>
    <r>
      <rPr>
        <vertAlign val="superscript"/>
        <sz val="10"/>
        <color rgb="FF000000"/>
        <rFont val="Times New Roman"/>
        <family val="1"/>
      </rPr>
      <t>4</t>
    </r>
  </si>
  <si>
    <t>Beef kidney, raw</t>
  </si>
  <si>
    <r>
      <t>Beef liver, cooked</t>
    </r>
    <r>
      <rPr>
        <vertAlign val="superscript"/>
        <sz val="10"/>
        <color rgb="FF000000"/>
        <rFont val="Times New Roman"/>
        <family val="1"/>
      </rPr>
      <t>2</t>
    </r>
  </si>
  <si>
    <t>Beef liver, cooked</t>
  </si>
  <si>
    <r>
      <t>Beef liver, raw</t>
    </r>
    <r>
      <rPr>
        <vertAlign val="superscript"/>
        <sz val="10"/>
        <color rgb="FF000000"/>
        <rFont val="Times New Roman"/>
        <family val="1"/>
      </rPr>
      <t>2</t>
    </r>
  </si>
  <si>
    <r>
      <t>Beef lung, cooked</t>
    </r>
    <r>
      <rPr>
        <vertAlign val="superscript"/>
        <sz val="10"/>
        <color rgb="FF000000"/>
        <rFont val="Times New Roman"/>
        <family val="1"/>
      </rPr>
      <t>2</t>
    </r>
  </si>
  <si>
    <t>Beef lung, cooked</t>
  </si>
  <si>
    <r>
      <t>Beef lung, raw</t>
    </r>
    <r>
      <rPr>
        <vertAlign val="superscript"/>
        <sz val="10"/>
        <color rgb="FF000000"/>
        <rFont val="Times New Roman"/>
        <family val="1"/>
      </rPr>
      <t>2</t>
    </r>
  </si>
  <si>
    <t>Beef lung, raw</t>
  </si>
  <si>
    <r>
      <t>Beef meal, unspecified</t>
    </r>
    <r>
      <rPr>
        <vertAlign val="superscript"/>
        <sz val="10"/>
        <color rgb="FF000000"/>
        <rFont val="Times New Roman"/>
        <family val="1"/>
      </rPr>
      <t>1</t>
    </r>
  </si>
  <si>
    <t>Beef meal, unspecified</t>
  </si>
  <si>
    <r>
      <t>Beef meat, cooked</t>
    </r>
    <r>
      <rPr>
        <vertAlign val="superscript"/>
        <sz val="10"/>
        <color rgb="FF000000"/>
        <rFont val="Times New Roman"/>
        <family val="1"/>
      </rPr>
      <t>2</t>
    </r>
  </si>
  <si>
    <t>Beef meat, cooked</t>
  </si>
  <si>
    <r>
      <t>Beef meat, unspecified</t>
    </r>
    <r>
      <rPr>
        <vertAlign val="superscript"/>
        <sz val="10"/>
        <color rgb="FF000000"/>
        <rFont val="Times New Roman"/>
        <family val="1"/>
      </rPr>
      <t>4</t>
    </r>
  </si>
  <si>
    <r>
      <t>Beef offal, unspecified</t>
    </r>
    <r>
      <rPr>
        <vertAlign val="superscript"/>
        <sz val="10"/>
        <color rgb="FF000000"/>
        <rFont val="Times New Roman"/>
        <family val="1"/>
      </rPr>
      <t>4</t>
    </r>
  </si>
  <si>
    <t>Beef offal, unspecified</t>
  </si>
  <si>
    <r>
      <t>Beef shoulder clod, cooked</t>
    </r>
    <r>
      <rPr>
        <vertAlign val="superscript"/>
        <sz val="10"/>
        <color rgb="FF000000"/>
        <rFont val="Times New Roman"/>
        <family val="1"/>
      </rPr>
      <t>2</t>
    </r>
  </si>
  <si>
    <t>Beef shoulder clod, cooked</t>
  </si>
  <si>
    <r>
      <t>Beef spleen, cooked</t>
    </r>
    <r>
      <rPr>
        <vertAlign val="superscript"/>
        <sz val="10"/>
        <color rgb="FF000000"/>
        <rFont val="Times New Roman"/>
        <family val="1"/>
      </rPr>
      <t>2</t>
    </r>
  </si>
  <si>
    <t>Beef spleen, cooked</t>
  </si>
  <si>
    <r>
      <t>Beef spleen, raw</t>
    </r>
    <r>
      <rPr>
        <vertAlign val="superscript"/>
        <sz val="10"/>
        <color rgb="FF000000"/>
        <rFont val="Times New Roman"/>
        <family val="1"/>
      </rPr>
      <t>4</t>
    </r>
  </si>
  <si>
    <t>Beef spleen, raw</t>
  </si>
  <si>
    <r>
      <t>Beef tallow, unspecified</t>
    </r>
    <r>
      <rPr>
        <vertAlign val="superscript"/>
        <sz val="10"/>
        <color rgb="FF000000"/>
        <rFont val="Times New Roman"/>
        <family val="1"/>
      </rPr>
      <t>4</t>
    </r>
  </si>
  <si>
    <r>
      <t>Beef tongue, cooked</t>
    </r>
    <r>
      <rPr>
        <vertAlign val="superscript"/>
        <sz val="10"/>
        <color rgb="FF000000"/>
        <rFont val="Times New Roman"/>
        <family val="1"/>
      </rPr>
      <t>2</t>
    </r>
  </si>
  <si>
    <t>Beef tongue, cooked</t>
  </si>
  <si>
    <r>
      <t>Beef tongue, raw</t>
    </r>
    <r>
      <rPr>
        <vertAlign val="superscript"/>
        <sz val="10"/>
        <color rgb="FF000000"/>
        <rFont val="Times New Roman"/>
        <family val="1"/>
      </rPr>
      <t>2</t>
    </r>
  </si>
  <si>
    <t>Beef tongue, raw</t>
  </si>
  <si>
    <r>
      <t>Beet pulp, unspecified</t>
    </r>
    <r>
      <rPr>
        <vertAlign val="superscript"/>
        <sz val="10"/>
        <color rgb="FF000000"/>
        <rFont val="Times New Roman"/>
        <family val="1"/>
      </rPr>
      <t>4</t>
    </r>
  </si>
  <si>
    <r>
      <t>Beets, cooked</t>
    </r>
    <r>
      <rPr>
        <vertAlign val="superscript"/>
        <sz val="10"/>
        <color rgb="FF000000"/>
        <rFont val="Times New Roman"/>
        <family val="1"/>
      </rPr>
      <t>2</t>
    </r>
  </si>
  <si>
    <r>
      <t>Bell pepper, cooked</t>
    </r>
    <r>
      <rPr>
        <vertAlign val="superscript"/>
        <sz val="10"/>
        <color rgb="FF000000"/>
        <rFont val="Times New Roman"/>
        <family val="1"/>
      </rPr>
      <t>2</t>
    </r>
  </si>
  <si>
    <t>Bell pepper, cooked</t>
  </si>
  <si>
    <r>
      <t>Blueberry, unspecified</t>
    </r>
    <r>
      <rPr>
        <vertAlign val="superscript"/>
        <sz val="10"/>
        <color rgb="FF000000"/>
        <rFont val="Times New Roman"/>
        <family val="1"/>
      </rPr>
      <t>2</t>
    </r>
  </si>
  <si>
    <r>
      <t>Boar meat, unspecified</t>
    </r>
    <r>
      <rPr>
        <vertAlign val="superscript"/>
        <sz val="10"/>
        <color rgb="FF000000"/>
        <rFont val="Times New Roman"/>
        <family val="1"/>
      </rPr>
      <t>2</t>
    </r>
  </si>
  <si>
    <t>Boar meat, unspecified</t>
  </si>
  <si>
    <r>
      <t>Borage seed oil, unspecified</t>
    </r>
    <r>
      <rPr>
        <vertAlign val="superscript"/>
        <sz val="10"/>
        <color rgb="FF000000"/>
        <rFont val="Times New Roman"/>
        <family val="1"/>
      </rPr>
      <t>2</t>
    </r>
  </si>
  <si>
    <t>Borage seed oil, unspecified</t>
  </si>
  <si>
    <r>
      <t>Brazilian nut, raw</t>
    </r>
    <r>
      <rPr>
        <vertAlign val="superscript"/>
        <sz val="10"/>
        <color rgb="FF000000"/>
        <rFont val="Times New Roman"/>
        <family val="1"/>
      </rPr>
      <t>2</t>
    </r>
  </si>
  <si>
    <t>Brazilian nut, raw</t>
  </si>
  <si>
    <r>
      <t>Brewer's rice</t>
    </r>
    <r>
      <rPr>
        <vertAlign val="superscript"/>
        <sz val="10"/>
        <color rgb="FF000000"/>
        <rFont val="Times New Roman"/>
        <family val="1"/>
      </rPr>
      <t>4</t>
    </r>
  </si>
  <si>
    <t>Brewer's rice</t>
  </si>
  <si>
    <r>
      <t>Brewer's yeast, unspecified</t>
    </r>
    <r>
      <rPr>
        <vertAlign val="superscript"/>
        <sz val="10"/>
        <color rgb="FF000000"/>
        <rFont val="Times New Roman"/>
        <family val="1"/>
      </rPr>
      <t>4</t>
    </r>
  </si>
  <si>
    <r>
      <t>Broccoli leaves, cooked</t>
    </r>
    <r>
      <rPr>
        <vertAlign val="superscript"/>
        <sz val="10"/>
        <color rgb="FF000000"/>
        <rFont val="Times New Roman"/>
        <family val="1"/>
      </rPr>
      <t>2</t>
    </r>
  </si>
  <si>
    <t>Broccoli leaves, cooked</t>
  </si>
  <si>
    <r>
      <t>Broccoli, cooked</t>
    </r>
    <r>
      <rPr>
        <vertAlign val="superscript"/>
        <sz val="10"/>
        <color rgb="FF000000"/>
        <rFont val="Times New Roman"/>
        <family val="1"/>
      </rPr>
      <t>2</t>
    </r>
  </si>
  <si>
    <r>
      <t>Broken bean, unspecified</t>
    </r>
    <r>
      <rPr>
        <vertAlign val="superscript"/>
        <sz val="10"/>
        <color rgb="FF000000"/>
        <rFont val="Times New Roman"/>
        <family val="1"/>
      </rPr>
      <t>4</t>
    </r>
  </si>
  <si>
    <t>Broken bean, unspecified</t>
  </si>
  <si>
    <r>
      <t>Broken rice, unspecified</t>
    </r>
    <r>
      <rPr>
        <vertAlign val="superscript"/>
        <sz val="10"/>
        <color rgb="FF000000"/>
        <rFont val="Times New Roman"/>
        <family val="1"/>
      </rPr>
      <t>4</t>
    </r>
  </si>
  <si>
    <t>Broken rice, unspecified</t>
  </si>
  <si>
    <r>
      <t>Brown rice, cooked</t>
    </r>
    <r>
      <rPr>
        <vertAlign val="superscript"/>
        <sz val="10"/>
        <color rgb="FF000000"/>
        <rFont val="Times New Roman"/>
        <family val="1"/>
      </rPr>
      <t>2</t>
    </r>
  </si>
  <si>
    <r>
      <t>Butter, unspecified</t>
    </r>
    <r>
      <rPr>
        <vertAlign val="superscript"/>
        <sz val="10"/>
        <color rgb="FF000000"/>
        <rFont val="Times New Roman"/>
        <family val="1"/>
      </rPr>
      <t>2</t>
    </r>
  </si>
  <si>
    <t>Butter, unspecified</t>
  </si>
  <si>
    <r>
      <t>Cabbage, cooked</t>
    </r>
    <r>
      <rPr>
        <vertAlign val="superscript"/>
        <sz val="10"/>
        <color rgb="FF000000"/>
        <rFont val="Times New Roman"/>
        <family val="1"/>
      </rPr>
      <t>2</t>
    </r>
  </si>
  <si>
    <t>Cabbage, cooked</t>
  </si>
  <si>
    <r>
      <t>Canola oil, unspecified</t>
    </r>
    <r>
      <rPr>
        <vertAlign val="superscript"/>
        <sz val="10"/>
        <color rgb="FF000000"/>
        <rFont val="Times New Roman"/>
        <family val="1"/>
      </rPr>
      <t>2</t>
    </r>
  </si>
  <si>
    <t>Canola oil, unspecified</t>
  </si>
  <si>
    <r>
      <t>Carrot, cooked</t>
    </r>
    <r>
      <rPr>
        <vertAlign val="superscript"/>
        <sz val="10"/>
        <color rgb="FF000000"/>
        <rFont val="Times New Roman"/>
        <family val="1"/>
      </rPr>
      <t>2</t>
    </r>
  </si>
  <si>
    <r>
      <t>Cauliflower, cooked</t>
    </r>
    <r>
      <rPr>
        <vertAlign val="superscript"/>
        <sz val="10"/>
        <color rgb="FF000000"/>
        <rFont val="Times New Roman"/>
        <family val="1"/>
      </rPr>
      <t>2</t>
    </r>
  </si>
  <si>
    <t>Cauliflower, cooked</t>
  </si>
  <si>
    <r>
      <t>Celery, raw</t>
    </r>
    <r>
      <rPr>
        <vertAlign val="superscript"/>
        <sz val="10"/>
        <color rgb="FF000000"/>
        <rFont val="Times New Roman"/>
        <family val="1"/>
      </rPr>
      <t>2</t>
    </r>
  </si>
  <si>
    <t>Celery, raw</t>
  </si>
  <si>
    <r>
      <t>Cellulose, unspecified</t>
    </r>
    <r>
      <rPr>
        <vertAlign val="superscript"/>
        <sz val="10"/>
        <color rgb="FF000000"/>
        <rFont val="Times New Roman"/>
        <family val="1"/>
      </rPr>
      <t>4</t>
    </r>
  </si>
  <si>
    <t>Cellulose, unspecified</t>
  </si>
  <si>
    <r>
      <t>Chard, cooked</t>
    </r>
    <r>
      <rPr>
        <vertAlign val="superscript"/>
        <sz val="10"/>
        <color rgb="FF000000"/>
        <rFont val="Times New Roman"/>
        <family val="1"/>
      </rPr>
      <t>2</t>
    </r>
  </si>
  <si>
    <t>Chard, cooked</t>
  </si>
  <si>
    <r>
      <t>Chayote, cooked</t>
    </r>
    <r>
      <rPr>
        <vertAlign val="superscript"/>
        <sz val="10"/>
        <color rgb="FF000000"/>
        <rFont val="Times New Roman"/>
        <family val="1"/>
      </rPr>
      <t>2</t>
    </r>
  </si>
  <si>
    <t>Chayote, cooked</t>
  </si>
  <si>
    <r>
      <t>Cheese curds, unspecified</t>
    </r>
    <r>
      <rPr>
        <vertAlign val="superscript"/>
        <sz val="10"/>
        <color rgb="FF000000"/>
        <rFont val="Times New Roman"/>
        <family val="1"/>
      </rPr>
      <t>2</t>
    </r>
  </si>
  <si>
    <t>Cheese curds, unspecified</t>
  </si>
  <si>
    <r>
      <t>Chia seeds, raw</t>
    </r>
    <r>
      <rPr>
        <vertAlign val="superscript"/>
        <sz val="10"/>
        <color rgb="FF000000"/>
        <rFont val="Times New Roman"/>
        <family val="1"/>
      </rPr>
      <t>2</t>
    </r>
  </si>
  <si>
    <t>Chia seeds, raw</t>
  </si>
  <si>
    <r>
      <t>Chicken breast, cooked</t>
    </r>
    <r>
      <rPr>
        <vertAlign val="superscript"/>
        <sz val="10"/>
        <color rgb="FF000000"/>
        <rFont val="Times New Roman"/>
        <family val="1"/>
      </rPr>
      <t>2</t>
    </r>
  </si>
  <si>
    <t>Chicken breast, cooked</t>
  </si>
  <si>
    <r>
      <t>Chicken breast, raw</t>
    </r>
    <r>
      <rPr>
        <vertAlign val="superscript"/>
        <sz val="10"/>
        <color rgb="FF000000"/>
        <rFont val="Times New Roman"/>
        <family val="1"/>
      </rPr>
      <t>2</t>
    </r>
  </si>
  <si>
    <t>Chicken breast, raw</t>
  </si>
  <si>
    <r>
      <t>Chicken breast, unspecified</t>
    </r>
    <r>
      <rPr>
        <vertAlign val="superscript"/>
        <sz val="10"/>
        <color rgb="FF000000"/>
        <rFont val="Times New Roman"/>
        <family val="1"/>
      </rPr>
      <t>2</t>
    </r>
  </si>
  <si>
    <t>Chicken breast, unspecified</t>
  </si>
  <si>
    <r>
      <t>Chicken drumsticks, cooked</t>
    </r>
    <r>
      <rPr>
        <vertAlign val="superscript"/>
        <sz val="10"/>
        <color rgb="FF000000"/>
        <rFont val="Times New Roman"/>
        <family val="1"/>
      </rPr>
      <t>2</t>
    </r>
  </si>
  <si>
    <t>Chicken drumsticks, cooked</t>
  </si>
  <si>
    <r>
      <t>Chicken gizzard, cooked</t>
    </r>
    <r>
      <rPr>
        <vertAlign val="superscript"/>
        <sz val="10"/>
        <color rgb="FF000000"/>
        <rFont val="Times New Roman"/>
        <family val="1"/>
      </rPr>
      <t>2</t>
    </r>
  </si>
  <si>
    <t>Chicken gizzard, cooked</t>
  </si>
  <si>
    <r>
      <t>Chicken gizzard, raw</t>
    </r>
    <r>
      <rPr>
        <vertAlign val="superscript"/>
        <sz val="10"/>
        <color rgb="FF000000"/>
        <rFont val="Times New Roman"/>
        <family val="1"/>
      </rPr>
      <t>2</t>
    </r>
  </si>
  <si>
    <t>Chicken gizzard, raw</t>
  </si>
  <si>
    <r>
      <t>Chicken liver hydrolysate, unspecified</t>
    </r>
    <r>
      <rPr>
        <vertAlign val="superscript"/>
        <sz val="10"/>
        <color rgb="FF000000"/>
        <rFont val="Times New Roman"/>
        <family val="1"/>
      </rPr>
      <t>4</t>
    </r>
  </si>
  <si>
    <r>
      <t>Chicken liver, cooked</t>
    </r>
    <r>
      <rPr>
        <vertAlign val="superscript"/>
        <sz val="10"/>
        <color rgb="FF000000"/>
        <rFont val="Times New Roman"/>
        <family val="1"/>
      </rPr>
      <t>2</t>
    </r>
  </si>
  <si>
    <r>
      <t>Chicken meat, cooked</t>
    </r>
    <r>
      <rPr>
        <vertAlign val="superscript"/>
        <sz val="10"/>
        <color rgb="FF000000"/>
        <rFont val="Times New Roman"/>
        <family val="1"/>
      </rPr>
      <t>2</t>
    </r>
  </si>
  <si>
    <r>
      <t>Chicken meat, raw</t>
    </r>
    <r>
      <rPr>
        <vertAlign val="superscript"/>
        <sz val="10"/>
        <color rgb="FF000000"/>
        <rFont val="Times New Roman"/>
        <family val="1"/>
      </rPr>
      <t>4</t>
    </r>
  </si>
  <si>
    <r>
      <t>Chicken neck, raw</t>
    </r>
    <r>
      <rPr>
        <vertAlign val="superscript"/>
        <sz val="10"/>
        <color rgb="FF000000"/>
        <rFont val="Times New Roman"/>
        <family val="1"/>
      </rPr>
      <t>2</t>
    </r>
  </si>
  <si>
    <t>Chicken neck, raw</t>
  </si>
  <si>
    <r>
      <t>Chicken protein hydrolysate, unpecified</t>
    </r>
    <r>
      <rPr>
        <vertAlign val="superscript"/>
        <sz val="10"/>
        <color rgb="FF000000"/>
        <rFont val="Times New Roman"/>
        <family val="1"/>
      </rPr>
      <t>4</t>
    </r>
  </si>
  <si>
    <r>
      <t>Chickpea, cooked</t>
    </r>
    <r>
      <rPr>
        <vertAlign val="superscript"/>
        <sz val="10"/>
        <color rgb="FF000000"/>
        <rFont val="Times New Roman"/>
        <family val="1"/>
      </rPr>
      <t>2</t>
    </r>
  </si>
  <si>
    <r>
      <t>Chinese cabbage, cooked</t>
    </r>
    <r>
      <rPr>
        <vertAlign val="superscript"/>
        <sz val="10"/>
        <color rgb="FF000000"/>
        <rFont val="Times New Roman"/>
        <family val="1"/>
      </rPr>
      <t>2</t>
    </r>
  </si>
  <si>
    <t>Chinese cabbage, cooked</t>
  </si>
  <si>
    <r>
      <t>Coconut oil, unspecified</t>
    </r>
    <r>
      <rPr>
        <vertAlign val="superscript"/>
        <sz val="10"/>
        <color rgb="FF000000"/>
        <rFont val="Times New Roman"/>
        <family val="1"/>
      </rPr>
      <t>2</t>
    </r>
  </si>
  <si>
    <r>
      <t>Coconut pulp, unspecified</t>
    </r>
    <r>
      <rPr>
        <vertAlign val="superscript"/>
        <sz val="10"/>
        <color rgb="FF000000"/>
        <rFont val="Times New Roman"/>
        <family val="1"/>
      </rPr>
      <t>1</t>
    </r>
  </si>
  <si>
    <t>Coconut pulp, unspecified</t>
  </si>
  <si>
    <r>
      <t>Coconut, raw</t>
    </r>
    <r>
      <rPr>
        <vertAlign val="superscript"/>
        <sz val="10"/>
        <color rgb="FF000000"/>
        <rFont val="Times New Roman"/>
        <family val="1"/>
      </rPr>
      <t>2</t>
    </r>
  </si>
  <si>
    <t>Coconut, raw</t>
  </si>
  <si>
    <r>
      <t>Cod live roil, unspecified</t>
    </r>
    <r>
      <rPr>
        <vertAlign val="superscript"/>
        <sz val="10"/>
        <color rgb="FF000000"/>
        <rFont val="Times New Roman"/>
        <family val="1"/>
      </rPr>
      <t>2</t>
    </r>
  </si>
  <si>
    <t>Cod live roil, unspecified</t>
  </si>
  <si>
    <r>
      <t>Collagen, unspecified</t>
    </r>
    <r>
      <rPr>
        <vertAlign val="superscript"/>
        <sz val="10"/>
        <color rgb="FF000000"/>
        <rFont val="Times New Roman"/>
        <family val="1"/>
      </rPr>
      <t>4</t>
    </r>
  </si>
  <si>
    <t>Collagen, unspecified</t>
  </si>
  <si>
    <r>
      <t>Collards, cooked</t>
    </r>
    <r>
      <rPr>
        <vertAlign val="superscript"/>
        <sz val="10"/>
        <color rgb="FF000000"/>
        <rFont val="Times New Roman"/>
        <family val="1"/>
      </rPr>
      <t>2</t>
    </r>
  </si>
  <si>
    <t>Collards, cooked</t>
  </si>
  <si>
    <r>
      <t>Corn germ, unspecified</t>
    </r>
    <r>
      <rPr>
        <vertAlign val="superscript"/>
        <sz val="10"/>
        <color rgb="FF000000"/>
        <rFont val="Times New Roman"/>
        <family val="1"/>
      </rPr>
      <t>4</t>
    </r>
  </si>
  <si>
    <t>Corn germ, unspecified</t>
  </si>
  <si>
    <r>
      <t>Corn gluten meal 21, unspecified</t>
    </r>
    <r>
      <rPr>
        <vertAlign val="superscript"/>
        <sz val="10"/>
        <color rgb="FF000000"/>
        <rFont val="Times New Roman"/>
        <family val="1"/>
      </rPr>
      <t>4</t>
    </r>
  </si>
  <si>
    <r>
      <t>Corn gluten meal 60, unspecified</t>
    </r>
    <r>
      <rPr>
        <vertAlign val="superscript"/>
        <sz val="10"/>
        <color rgb="FF000000"/>
        <rFont val="Times New Roman"/>
        <family val="1"/>
      </rPr>
      <t>4</t>
    </r>
  </si>
  <si>
    <t>Corn gluten meal 60, unspecified</t>
  </si>
  <si>
    <r>
      <t>Corn oil, unspecified</t>
    </r>
    <r>
      <rPr>
        <vertAlign val="superscript"/>
        <sz val="10"/>
        <color rgb="FF000000"/>
        <rFont val="Times New Roman"/>
        <family val="1"/>
      </rPr>
      <t>2</t>
    </r>
  </si>
  <si>
    <t>Corn oil, unspecified</t>
  </si>
  <si>
    <r>
      <t>Cornmeal, unspecified</t>
    </r>
    <r>
      <rPr>
        <vertAlign val="superscript"/>
        <sz val="10"/>
        <color rgb="FF000000"/>
        <rFont val="Times New Roman"/>
        <family val="1"/>
      </rPr>
      <t>2</t>
    </r>
  </si>
  <si>
    <t>Cornmeal, unspecified</t>
  </si>
  <si>
    <r>
      <t>Defatted rice bran, unspecified</t>
    </r>
    <r>
      <rPr>
        <vertAlign val="superscript"/>
        <sz val="10"/>
        <color rgb="FF000000"/>
        <rFont val="Times New Roman"/>
        <family val="1"/>
      </rPr>
      <t>4</t>
    </r>
  </si>
  <si>
    <t>Defatted rice bran, unspecified</t>
  </si>
  <si>
    <r>
      <t>Dextrose, unspecified</t>
    </r>
    <r>
      <rPr>
        <vertAlign val="superscript"/>
        <sz val="10"/>
        <color rgb="FF000000"/>
        <rFont val="Times New Roman"/>
        <family val="1"/>
      </rPr>
      <t>2</t>
    </r>
  </si>
  <si>
    <r>
      <t>Duck meat, cooked</t>
    </r>
    <r>
      <rPr>
        <vertAlign val="superscript"/>
        <sz val="10"/>
        <color rgb="FF000000"/>
        <rFont val="Times New Roman"/>
        <family val="1"/>
      </rPr>
      <t>2</t>
    </r>
  </si>
  <si>
    <t>Duck meat, cooked</t>
  </si>
  <si>
    <r>
      <t>Duck meat, raw</t>
    </r>
    <r>
      <rPr>
        <vertAlign val="superscript"/>
        <sz val="10"/>
        <color rgb="FF000000"/>
        <rFont val="Times New Roman"/>
        <family val="1"/>
      </rPr>
      <t>2</t>
    </r>
  </si>
  <si>
    <t>Duck meat, raw</t>
  </si>
  <si>
    <r>
      <t>Egg powder, unspecified</t>
    </r>
    <r>
      <rPr>
        <vertAlign val="superscript"/>
        <sz val="10"/>
        <color rgb="FF000000"/>
        <rFont val="Times New Roman"/>
        <family val="1"/>
      </rPr>
      <t>4</t>
    </r>
  </si>
  <si>
    <r>
      <t>Egg, cooked</t>
    </r>
    <r>
      <rPr>
        <vertAlign val="superscript"/>
        <sz val="10"/>
        <color rgb="FF000000"/>
        <rFont val="Times New Roman"/>
        <family val="1"/>
      </rPr>
      <t>2</t>
    </r>
  </si>
  <si>
    <r>
      <t>Eggplant, cooked</t>
    </r>
    <r>
      <rPr>
        <vertAlign val="superscript"/>
        <sz val="10"/>
        <color rgb="FF000000"/>
        <rFont val="Times New Roman"/>
        <family val="1"/>
      </rPr>
      <t>2</t>
    </r>
  </si>
  <si>
    <t>Eggplant, cooked</t>
  </si>
  <si>
    <r>
      <t>Escarole, cooked</t>
    </r>
    <r>
      <rPr>
        <vertAlign val="superscript"/>
        <sz val="10"/>
        <color rgb="FF000000"/>
        <rFont val="Times New Roman"/>
        <family val="1"/>
      </rPr>
      <t>2</t>
    </r>
  </si>
  <si>
    <t>Escarole, cooked</t>
  </si>
  <si>
    <r>
      <t>Farro, cooked</t>
    </r>
    <r>
      <rPr>
        <vertAlign val="superscript"/>
        <sz val="10"/>
        <color rgb="FF000000"/>
        <rFont val="Times New Roman"/>
        <family val="1"/>
      </rPr>
      <t>2</t>
    </r>
  </si>
  <si>
    <t>Farro, cooked</t>
  </si>
  <si>
    <r>
      <t>Fish meal, unspecified</t>
    </r>
    <r>
      <rPr>
        <vertAlign val="superscript"/>
        <sz val="10"/>
        <color rgb="FF000000"/>
        <rFont val="Times New Roman"/>
        <family val="1"/>
      </rPr>
      <t>4</t>
    </r>
  </si>
  <si>
    <t>Fish oil, unspecified4</t>
  </si>
  <si>
    <r>
      <t>Fish protein hydrolysate, unspecified</t>
    </r>
    <r>
      <rPr>
        <vertAlign val="superscript"/>
        <sz val="10"/>
        <color rgb="FF000000"/>
        <rFont val="Times New Roman"/>
        <family val="1"/>
      </rPr>
      <t>4</t>
    </r>
  </si>
  <si>
    <t>Fish protein hydrolysate, unspecified</t>
  </si>
  <si>
    <r>
      <t>Flaxseed oil, unspecified</t>
    </r>
    <r>
      <rPr>
        <vertAlign val="superscript"/>
        <sz val="10"/>
        <color rgb="FF000000"/>
        <rFont val="Times New Roman"/>
        <family val="1"/>
      </rPr>
      <t>2</t>
    </r>
  </si>
  <si>
    <t>Flaxseed oil, unspecified</t>
  </si>
  <si>
    <r>
      <t>Flaxseed, unspecified</t>
    </r>
    <r>
      <rPr>
        <vertAlign val="superscript"/>
        <sz val="10"/>
        <color rgb="FF000000"/>
        <rFont val="Times New Roman"/>
        <family val="1"/>
      </rPr>
      <t>4</t>
    </r>
  </si>
  <si>
    <r>
      <t>Garlic, raw</t>
    </r>
    <r>
      <rPr>
        <vertAlign val="superscript"/>
        <sz val="10"/>
        <color rgb="FF000000"/>
        <rFont val="Times New Roman"/>
        <family val="1"/>
      </rPr>
      <t>2</t>
    </r>
  </si>
  <si>
    <t>Garlic, raw</t>
  </si>
  <si>
    <r>
      <t>Green beans, cooked</t>
    </r>
    <r>
      <rPr>
        <vertAlign val="superscript"/>
        <sz val="10"/>
        <color rgb="FF000000"/>
        <rFont val="Times New Roman"/>
        <family val="1"/>
      </rPr>
      <t>2</t>
    </r>
  </si>
  <si>
    <t>Green beans, cooked</t>
  </si>
  <si>
    <r>
      <t>Hake, cooked</t>
    </r>
    <r>
      <rPr>
        <vertAlign val="superscript"/>
        <sz val="10"/>
        <color rgb="FF000000"/>
        <rFont val="Times New Roman"/>
        <family val="1"/>
      </rPr>
      <t>2</t>
    </r>
  </si>
  <si>
    <t>Hake, cooked</t>
  </si>
  <si>
    <r>
      <t>Hemoglobin powder, unspecified</t>
    </r>
    <r>
      <rPr>
        <vertAlign val="superscript"/>
        <sz val="10"/>
        <color rgb="FF000000"/>
        <rFont val="Times New Roman"/>
        <family val="1"/>
      </rPr>
      <t>4</t>
    </r>
  </si>
  <si>
    <t>Hemoglobin powder, unspecified</t>
  </si>
  <si>
    <r>
      <t>Herring, raw</t>
    </r>
    <r>
      <rPr>
        <vertAlign val="superscript"/>
        <sz val="10"/>
        <color rgb="FF000000"/>
        <rFont val="Times New Roman"/>
        <family val="1"/>
      </rPr>
      <t>2</t>
    </r>
  </si>
  <si>
    <t>Herring, raw</t>
  </si>
  <si>
    <r>
      <t>Lamb meal, unspecified</t>
    </r>
    <r>
      <rPr>
        <vertAlign val="superscript"/>
        <sz val="10"/>
        <color rgb="FF000000"/>
        <rFont val="Times New Roman"/>
        <family val="1"/>
      </rPr>
      <t>4</t>
    </r>
  </si>
  <si>
    <r>
      <t>Lamb meat and bone meal, unspecified</t>
    </r>
    <r>
      <rPr>
        <vertAlign val="superscript"/>
        <sz val="10"/>
        <color rgb="FF000000"/>
        <rFont val="Times New Roman"/>
        <family val="1"/>
      </rPr>
      <t>4</t>
    </r>
  </si>
  <si>
    <t>Lamb meat and bone meal, unspecified</t>
  </si>
  <si>
    <r>
      <t>Lamb meat, cooked</t>
    </r>
    <r>
      <rPr>
        <vertAlign val="superscript"/>
        <sz val="10"/>
        <color rgb="FF000000"/>
        <rFont val="Times New Roman"/>
        <family val="1"/>
      </rPr>
      <t>2</t>
    </r>
  </si>
  <si>
    <t>Lamb meat, cooked</t>
  </si>
  <si>
    <r>
      <t>Lamb meat, raw</t>
    </r>
    <r>
      <rPr>
        <vertAlign val="superscript"/>
        <sz val="10"/>
        <color rgb="FF000000"/>
        <rFont val="Times New Roman"/>
        <family val="1"/>
      </rPr>
      <t>2</t>
    </r>
  </si>
  <si>
    <r>
      <t>Lamb offal, unspecified</t>
    </r>
    <r>
      <rPr>
        <vertAlign val="superscript"/>
        <sz val="10"/>
        <color rgb="FF000000"/>
        <rFont val="Times New Roman"/>
        <family val="1"/>
      </rPr>
      <t>4</t>
    </r>
  </si>
  <si>
    <t>Lamb offal, unspecified</t>
  </si>
  <si>
    <r>
      <t>Leek, cooked</t>
    </r>
    <r>
      <rPr>
        <vertAlign val="superscript"/>
        <sz val="10"/>
        <color rgb="FF000000"/>
        <rFont val="Times New Roman"/>
        <family val="1"/>
      </rPr>
      <t>2</t>
    </r>
  </si>
  <si>
    <t>Leek, cooked</t>
  </si>
  <si>
    <r>
      <t>Lentil, cooked</t>
    </r>
    <r>
      <rPr>
        <vertAlign val="superscript"/>
        <sz val="10"/>
        <color rgb="FF000000"/>
        <rFont val="Times New Roman"/>
        <family val="1"/>
      </rPr>
      <t>2</t>
    </r>
  </si>
  <si>
    <r>
      <t>Lignocellulose, unspecified</t>
    </r>
    <r>
      <rPr>
        <vertAlign val="superscript"/>
        <sz val="10"/>
        <color rgb="FF000000"/>
        <rFont val="Times New Roman"/>
        <family val="1"/>
      </rPr>
      <t>4</t>
    </r>
  </si>
  <si>
    <t>Lignocellulose, unspecified</t>
  </si>
  <si>
    <r>
      <t>Meat and bone meal, unspecified</t>
    </r>
    <r>
      <rPr>
        <vertAlign val="superscript"/>
        <sz val="10"/>
        <color rgb="FF000000"/>
        <rFont val="Times New Roman"/>
        <family val="1"/>
      </rPr>
      <t>4</t>
    </r>
  </si>
  <si>
    <r>
      <t>Mechanically separated beef meat, unspecified</t>
    </r>
    <r>
      <rPr>
        <vertAlign val="superscript"/>
        <sz val="10"/>
        <color rgb="FF000000"/>
        <rFont val="Times New Roman"/>
        <family val="1"/>
      </rPr>
      <t>4</t>
    </r>
  </si>
  <si>
    <t>Mechanically separated beef meat, unspecified</t>
  </si>
  <si>
    <r>
      <t>Mechanically separated chicken meat, unspecified</t>
    </r>
    <r>
      <rPr>
        <vertAlign val="superscript"/>
        <sz val="10"/>
        <color rgb="FF000000"/>
        <rFont val="Times New Roman"/>
        <family val="1"/>
      </rPr>
      <t>4</t>
    </r>
  </si>
  <si>
    <r>
      <t>Milk cream, unspecified</t>
    </r>
    <r>
      <rPr>
        <vertAlign val="superscript"/>
        <sz val="10"/>
        <color rgb="FF000000"/>
        <rFont val="Times New Roman"/>
        <family val="1"/>
      </rPr>
      <t>2</t>
    </r>
  </si>
  <si>
    <t>Milk cream, unspecified</t>
  </si>
  <si>
    <r>
      <t>Millet, cooked</t>
    </r>
    <r>
      <rPr>
        <vertAlign val="superscript"/>
        <sz val="10"/>
        <color rgb="FF000000"/>
        <rFont val="Times New Roman"/>
        <family val="1"/>
      </rPr>
      <t>2</t>
    </r>
  </si>
  <si>
    <t>Millet, cooked</t>
  </si>
  <si>
    <r>
      <t>Mozzarella, unspecified</t>
    </r>
    <r>
      <rPr>
        <vertAlign val="superscript"/>
        <sz val="10"/>
        <color rgb="FF000000"/>
        <rFont val="Times New Roman"/>
        <family val="1"/>
      </rPr>
      <t>2</t>
    </r>
  </si>
  <si>
    <t>Mozzarella, unspecified</t>
  </si>
  <si>
    <r>
      <t>Oat bran, raw</t>
    </r>
    <r>
      <rPr>
        <vertAlign val="superscript"/>
        <sz val="10"/>
        <color rgb="FF000000"/>
        <rFont val="Times New Roman"/>
        <family val="1"/>
      </rPr>
      <t>2</t>
    </r>
  </si>
  <si>
    <r>
      <t>Oat flour, unspecified</t>
    </r>
    <r>
      <rPr>
        <vertAlign val="superscript"/>
        <sz val="10"/>
        <color rgb="FF000000"/>
        <rFont val="Times New Roman"/>
        <family val="1"/>
      </rPr>
      <t>2</t>
    </r>
  </si>
  <si>
    <t>Oat flour, unspecified</t>
  </si>
  <si>
    <r>
      <t>Okra, cooked</t>
    </r>
    <r>
      <rPr>
        <vertAlign val="superscript"/>
        <sz val="10"/>
        <color rgb="FF000000"/>
        <rFont val="Times New Roman"/>
        <family val="1"/>
      </rPr>
      <t>2</t>
    </r>
  </si>
  <si>
    <t>Okra, cooked</t>
  </si>
  <si>
    <r>
      <t>Olive oil, unspecified</t>
    </r>
    <r>
      <rPr>
        <vertAlign val="superscript"/>
        <sz val="10"/>
        <color rgb="FF000000"/>
        <rFont val="Times New Roman"/>
        <family val="1"/>
      </rPr>
      <t>2</t>
    </r>
  </si>
  <si>
    <t>Olive oil, unspecified</t>
  </si>
  <si>
    <r>
      <t>Onion, raw</t>
    </r>
    <r>
      <rPr>
        <vertAlign val="superscript"/>
        <sz val="10"/>
        <color rgb="FF000000"/>
        <rFont val="Times New Roman"/>
        <family val="1"/>
      </rPr>
      <t>2</t>
    </r>
  </si>
  <si>
    <t>Onion, raw</t>
  </si>
  <si>
    <r>
      <t>Ostrich meat, raw</t>
    </r>
    <r>
      <rPr>
        <vertAlign val="superscript"/>
        <sz val="10"/>
        <color rgb="FF000000"/>
        <rFont val="Times New Roman"/>
        <family val="1"/>
      </rPr>
      <t>2</t>
    </r>
  </si>
  <si>
    <t>Ostrich meat, raw</t>
  </si>
  <si>
    <r>
      <t>Papaya, raw</t>
    </r>
    <r>
      <rPr>
        <vertAlign val="superscript"/>
        <sz val="10"/>
        <color rgb="FF000000"/>
        <rFont val="Times New Roman"/>
        <family val="1"/>
      </rPr>
      <t>2</t>
    </r>
  </si>
  <si>
    <t>Papaya, raw</t>
  </si>
  <si>
    <r>
      <t>Parboiled rice, cooked</t>
    </r>
    <r>
      <rPr>
        <vertAlign val="superscript"/>
        <sz val="10"/>
        <color rgb="FF000000"/>
        <rFont val="Times New Roman"/>
        <family val="1"/>
      </rPr>
      <t>2</t>
    </r>
  </si>
  <si>
    <t>Parboiled rice, cooked</t>
  </si>
  <si>
    <r>
      <t>Pea flour, unspecified</t>
    </r>
    <r>
      <rPr>
        <vertAlign val="superscript"/>
        <sz val="10"/>
        <color rgb="FF000000"/>
        <rFont val="Times New Roman"/>
        <family val="1"/>
      </rPr>
      <t>4</t>
    </r>
  </si>
  <si>
    <t>Pea flour, unspecified</t>
  </si>
  <si>
    <r>
      <t>Pea hull, unspecified</t>
    </r>
    <r>
      <rPr>
        <vertAlign val="superscript"/>
        <sz val="10"/>
        <color rgb="FF000000"/>
        <rFont val="Times New Roman"/>
        <family val="1"/>
      </rPr>
      <t>4</t>
    </r>
  </si>
  <si>
    <t>Pea hull, unspecified</t>
  </si>
  <si>
    <r>
      <t>Pea, cooked</t>
    </r>
    <r>
      <rPr>
        <vertAlign val="superscript"/>
        <sz val="10"/>
        <color rgb="FF000000"/>
        <rFont val="Times New Roman"/>
        <family val="1"/>
      </rPr>
      <t>2</t>
    </r>
  </si>
  <si>
    <r>
      <t>Pea, unspecified</t>
    </r>
    <r>
      <rPr>
        <vertAlign val="superscript"/>
        <sz val="10"/>
        <color rgb="FF000000"/>
        <rFont val="Times New Roman"/>
        <family val="1"/>
      </rPr>
      <t>4</t>
    </r>
  </si>
  <si>
    <r>
      <t>Peanut butter, unspecified</t>
    </r>
    <r>
      <rPr>
        <vertAlign val="superscript"/>
        <sz val="10"/>
        <color rgb="FF000000"/>
        <rFont val="Times New Roman"/>
        <family val="1"/>
      </rPr>
      <t>2</t>
    </r>
  </si>
  <si>
    <t>Peanut butter, unspecified</t>
  </si>
  <si>
    <r>
      <t>Plasma powder, unspecified</t>
    </r>
    <r>
      <rPr>
        <vertAlign val="superscript"/>
        <sz val="10"/>
        <color rgb="FF000000"/>
        <rFont val="Times New Roman"/>
        <family val="1"/>
      </rPr>
      <t>4</t>
    </r>
  </si>
  <si>
    <t>Plasma powder, unspecified</t>
  </si>
  <si>
    <r>
      <t>Pork ham, cooked</t>
    </r>
    <r>
      <rPr>
        <vertAlign val="superscript"/>
        <sz val="10"/>
        <color rgb="FF000000"/>
        <rFont val="Times New Roman"/>
        <family val="1"/>
      </rPr>
      <t>2</t>
    </r>
  </si>
  <si>
    <t>Pork ham, cooked</t>
  </si>
  <si>
    <r>
      <t>Pork ham, raw</t>
    </r>
    <r>
      <rPr>
        <vertAlign val="superscript"/>
        <sz val="10"/>
        <color rgb="FF000000"/>
        <rFont val="Times New Roman"/>
        <family val="1"/>
      </rPr>
      <t>2</t>
    </r>
  </si>
  <si>
    <t>Pork ham, raw</t>
  </si>
  <si>
    <r>
      <t>Pork heart, cooked</t>
    </r>
    <r>
      <rPr>
        <vertAlign val="superscript"/>
        <sz val="10"/>
        <color rgb="FF000000"/>
        <rFont val="Times New Roman"/>
        <family val="1"/>
      </rPr>
      <t>2</t>
    </r>
  </si>
  <si>
    <t>Pork heart, cooked</t>
  </si>
  <si>
    <r>
      <t>Pork kidney, cooked</t>
    </r>
    <r>
      <rPr>
        <vertAlign val="superscript"/>
        <sz val="10"/>
        <color rgb="FF000000"/>
        <rFont val="Times New Roman"/>
        <family val="1"/>
      </rPr>
      <t>2</t>
    </r>
  </si>
  <si>
    <t>Pork kidney, cooked</t>
  </si>
  <si>
    <r>
      <t>Pork liver, unspecified</t>
    </r>
    <r>
      <rPr>
        <vertAlign val="superscript"/>
        <sz val="10"/>
        <color rgb="FF000000"/>
        <rFont val="Times New Roman"/>
        <family val="1"/>
      </rPr>
      <t>4</t>
    </r>
  </si>
  <si>
    <t>Pork liver, unspecified</t>
  </si>
  <si>
    <r>
      <t>Pork loin, cooked</t>
    </r>
    <r>
      <rPr>
        <vertAlign val="superscript"/>
        <sz val="10"/>
        <color rgb="FF000000"/>
        <rFont val="Times New Roman"/>
        <family val="1"/>
      </rPr>
      <t>2</t>
    </r>
  </si>
  <si>
    <t>Pork loin, cooked</t>
  </si>
  <si>
    <r>
      <t>Pork lung, cooked</t>
    </r>
    <r>
      <rPr>
        <vertAlign val="superscript"/>
        <sz val="10"/>
        <color rgb="FF000000"/>
        <rFont val="Times New Roman"/>
        <family val="1"/>
      </rPr>
      <t>2</t>
    </r>
  </si>
  <si>
    <t>Pork lung, cooked</t>
  </si>
  <si>
    <r>
      <t>Pork meat and bone meal, unspecified</t>
    </r>
    <r>
      <rPr>
        <vertAlign val="superscript"/>
        <sz val="10"/>
        <color rgb="FF000000"/>
        <rFont val="Times New Roman"/>
        <family val="1"/>
      </rPr>
      <t>4</t>
    </r>
  </si>
  <si>
    <r>
      <t>Pork offal, unspecified</t>
    </r>
    <r>
      <rPr>
        <vertAlign val="superscript"/>
        <sz val="10"/>
        <color rgb="FF000000"/>
        <rFont val="Times New Roman"/>
        <family val="1"/>
      </rPr>
      <t>4</t>
    </r>
  </si>
  <si>
    <t>Pork offal, unspecified</t>
  </si>
  <si>
    <r>
      <t>Pork protein isolate, unspecified</t>
    </r>
    <r>
      <rPr>
        <vertAlign val="superscript"/>
        <sz val="10"/>
        <color rgb="FF000000"/>
        <rFont val="Times New Roman"/>
        <family val="1"/>
      </rPr>
      <t>4</t>
    </r>
  </si>
  <si>
    <t>Pork protein isolate, unspecified</t>
  </si>
  <si>
    <r>
      <t>Pork tallow, unspecified</t>
    </r>
    <r>
      <rPr>
        <vertAlign val="superscript"/>
        <sz val="10"/>
        <color rgb="FF000000"/>
        <rFont val="Times New Roman"/>
        <family val="1"/>
      </rPr>
      <t>4</t>
    </r>
  </si>
  <si>
    <t>Pork tallow, unspecified</t>
  </si>
  <si>
    <r>
      <t>Pork tenderloin, cooked</t>
    </r>
    <r>
      <rPr>
        <vertAlign val="superscript"/>
        <sz val="10"/>
        <color rgb="FF000000"/>
        <rFont val="Times New Roman"/>
        <family val="1"/>
      </rPr>
      <t>2</t>
    </r>
  </si>
  <si>
    <t>Pork tenderloin, cooked</t>
  </si>
  <si>
    <r>
      <t>Pork tenderloin, raw</t>
    </r>
    <r>
      <rPr>
        <vertAlign val="superscript"/>
        <sz val="10"/>
        <color rgb="FF000000"/>
        <rFont val="Times New Roman"/>
        <family val="1"/>
      </rPr>
      <t>2</t>
    </r>
  </si>
  <si>
    <t>Pork tenderloin, raw</t>
  </si>
  <si>
    <r>
      <t>Potato starch, unspecified</t>
    </r>
    <r>
      <rPr>
        <vertAlign val="superscript"/>
        <sz val="10"/>
        <color rgb="FF000000"/>
        <rFont val="Times New Roman"/>
        <family val="1"/>
      </rPr>
      <t>4</t>
    </r>
  </si>
  <si>
    <r>
      <t>Potato, cooked</t>
    </r>
    <r>
      <rPr>
        <vertAlign val="superscript"/>
        <sz val="10"/>
        <color rgb="FF000000"/>
        <rFont val="Times New Roman"/>
        <family val="1"/>
      </rPr>
      <t>2</t>
    </r>
  </si>
  <si>
    <r>
      <t>Poultry by-product meal, unspecified</t>
    </r>
    <r>
      <rPr>
        <vertAlign val="superscript"/>
        <sz val="10"/>
        <color rgb="FF000000"/>
        <rFont val="Times New Roman"/>
        <family val="1"/>
      </rPr>
      <t>4</t>
    </r>
  </si>
  <si>
    <r>
      <t>Poultry fat, unspecified</t>
    </r>
    <r>
      <rPr>
        <vertAlign val="superscript"/>
        <sz val="10"/>
        <color rgb="FF000000"/>
        <rFont val="Times New Roman"/>
        <family val="1"/>
      </rPr>
      <t>4</t>
    </r>
  </si>
  <si>
    <r>
      <t>Poultry liver, unspecified</t>
    </r>
    <r>
      <rPr>
        <vertAlign val="superscript"/>
        <sz val="10"/>
        <color rgb="FF000000"/>
        <rFont val="Times New Roman"/>
        <family val="1"/>
      </rPr>
      <t>4</t>
    </r>
  </si>
  <si>
    <t>Poultry liver, unspecified</t>
  </si>
  <si>
    <r>
      <t>Poultry offal, unspecified</t>
    </r>
    <r>
      <rPr>
        <vertAlign val="superscript"/>
        <sz val="10"/>
        <color rgb="FF000000"/>
        <rFont val="Times New Roman"/>
        <family val="1"/>
      </rPr>
      <t>4</t>
    </r>
  </si>
  <si>
    <t>Poultry offal, unspecified</t>
  </si>
  <si>
    <r>
      <t>Powdered milk, unspecified</t>
    </r>
    <r>
      <rPr>
        <vertAlign val="superscript"/>
        <sz val="10"/>
        <color rgb="FF000000"/>
        <rFont val="Times New Roman"/>
        <family val="1"/>
      </rPr>
      <t>2</t>
    </r>
  </si>
  <si>
    <t>Powdered milk, unspecified</t>
  </si>
  <si>
    <r>
      <t>Pumpkin seed, toasted</t>
    </r>
    <r>
      <rPr>
        <vertAlign val="superscript"/>
        <sz val="10"/>
        <color rgb="FF000000"/>
        <rFont val="Times New Roman"/>
        <family val="1"/>
      </rPr>
      <t>2</t>
    </r>
  </si>
  <si>
    <t>Pumpkin seed, toasted</t>
  </si>
  <si>
    <r>
      <t>Quick oats, raw</t>
    </r>
    <r>
      <rPr>
        <vertAlign val="superscript"/>
        <sz val="10"/>
        <color rgb="FF000000"/>
        <rFont val="Times New Roman"/>
        <family val="1"/>
      </rPr>
      <t>2</t>
    </r>
  </si>
  <si>
    <t>Quick oats, raw</t>
  </si>
  <si>
    <r>
      <t>Quinoa, cooked</t>
    </r>
    <r>
      <rPr>
        <vertAlign val="superscript"/>
        <sz val="10"/>
        <color rgb="FF000000"/>
        <rFont val="Times New Roman"/>
        <family val="1"/>
      </rPr>
      <t>2</t>
    </r>
  </si>
  <si>
    <t>Quinoa, cooked</t>
  </si>
  <si>
    <r>
      <t>Quinoa, unspecified</t>
    </r>
    <r>
      <rPr>
        <vertAlign val="superscript"/>
        <sz val="10"/>
        <color rgb="FF000000"/>
        <rFont val="Times New Roman"/>
        <family val="1"/>
      </rPr>
      <t>4</t>
    </r>
  </si>
  <si>
    <r>
      <t>Rabbit meat, raw</t>
    </r>
    <r>
      <rPr>
        <vertAlign val="superscript"/>
        <sz val="10"/>
        <color rgb="FF000000"/>
        <rFont val="Times New Roman"/>
        <family val="1"/>
      </rPr>
      <t>2</t>
    </r>
  </si>
  <si>
    <t>Rabbit meat, raw</t>
  </si>
  <si>
    <r>
      <t>Rabbit meat, unspecified</t>
    </r>
    <r>
      <rPr>
        <vertAlign val="superscript"/>
        <sz val="10"/>
        <color rgb="FF000000"/>
        <rFont val="Times New Roman"/>
        <family val="1"/>
      </rPr>
      <t>2</t>
    </r>
  </si>
  <si>
    <t>Rabbit meat, unspecified</t>
  </si>
  <si>
    <r>
      <t>Rice flour, unspecified</t>
    </r>
    <r>
      <rPr>
        <vertAlign val="superscript"/>
        <sz val="10"/>
        <color rgb="FF000000"/>
        <rFont val="Times New Roman"/>
        <family val="1"/>
      </rPr>
      <t>2</t>
    </r>
  </si>
  <si>
    <t>Rice flour, unspecified</t>
  </si>
  <si>
    <r>
      <t>Rice noodle, cooked</t>
    </r>
    <r>
      <rPr>
        <vertAlign val="superscript"/>
        <sz val="10"/>
        <color rgb="FF000000"/>
        <rFont val="Times New Roman"/>
        <family val="1"/>
      </rPr>
      <t>2</t>
    </r>
  </si>
  <si>
    <t>Rice noodle, cooked</t>
  </si>
  <si>
    <r>
      <t>Ricotta, unspecified</t>
    </r>
    <r>
      <rPr>
        <vertAlign val="superscript"/>
        <sz val="10"/>
        <color rgb="FF000000"/>
        <rFont val="Times New Roman"/>
        <family val="1"/>
      </rPr>
      <t>2</t>
    </r>
  </si>
  <si>
    <t>Ricotta, unspecified</t>
  </si>
  <si>
    <r>
      <t>Salmon meal, unspecified</t>
    </r>
    <r>
      <rPr>
        <vertAlign val="superscript"/>
        <sz val="10"/>
        <color rgb="FF000000"/>
        <rFont val="Times New Roman"/>
        <family val="1"/>
      </rPr>
      <t>4</t>
    </r>
  </si>
  <si>
    <r>
      <t>Salmon pulp, unspecified</t>
    </r>
    <r>
      <rPr>
        <vertAlign val="superscript"/>
        <sz val="10"/>
        <color rgb="FF000000"/>
        <rFont val="Times New Roman"/>
        <family val="1"/>
      </rPr>
      <t>4</t>
    </r>
  </si>
  <si>
    <t>Salmon pulp, unspecified</t>
  </si>
  <si>
    <r>
      <t>Salmon, cooked</t>
    </r>
    <r>
      <rPr>
        <vertAlign val="superscript"/>
        <sz val="10"/>
        <color rgb="FF000000"/>
        <rFont val="Times New Roman"/>
        <family val="1"/>
      </rPr>
      <t>2</t>
    </r>
  </si>
  <si>
    <t>Salmon, cooked</t>
  </si>
  <si>
    <r>
      <t>Sardine pulp, unspecified</t>
    </r>
    <r>
      <rPr>
        <vertAlign val="superscript"/>
        <sz val="10"/>
        <color rgb="FF000000"/>
        <rFont val="Times New Roman"/>
        <family val="1"/>
      </rPr>
      <t>4</t>
    </r>
  </si>
  <si>
    <t>Sardine pulp, unspecified</t>
  </si>
  <si>
    <r>
      <t>Sardine, cooked</t>
    </r>
    <r>
      <rPr>
        <vertAlign val="superscript"/>
        <sz val="10"/>
        <color rgb="FF000000"/>
        <rFont val="Times New Roman"/>
        <family val="1"/>
      </rPr>
      <t>2</t>
    </r>
  </si>
  <si>
    <t>Sardine, cooked</t>
  </si>
  <si>
    <r>
      <t>Sardine, unspecified</t>
    </r>
    <r>
      <rPr>
        <vertAlign val="superscript"/>
        <sz val="10"/>
        <color rgb="FF000000"/>
        <rFont val="Times New Roman"/>
        <family val="1"/>
      </rPr>
      <t>4</t>
    </r>
  </si>
  <si>
    <t>Sardine, unspecified</t>
  </si>
  <si>
    <r>
      <t>Sesame seed oil, unspecified</t>
    </r>
    <r>
      <rPr>
        <vertAlign val="superscript"/>
        <sz val="10"/>
        <color rgb="FF000000"/>
        <rFont val="Times New Roman"/>
        <family val="1"/>
      </rPr>
      <t>2</t>
    </r>
  </si>
  <si>
    <t>Sesame seed oil, unspecified</t>
  </si>
  <si>
    <r>
      <t>Shrimp meal, unspecified</t>
    </r>
    <r>
      <rPr>
        <vertAlign val="superscript"/>
        <sz val="10"/>
        <color rgb="FF000000"/>
        <rFont val="Times New Roman"/>
        <family val="1"/>
      </rPr>
      <t>4</t>
    </r>
  </si>
  <si>
    <t>Shrimp meal, unspecified</t>
  </si>
  <si>
    <r>
      <t>Shrimp, cooked</t>
    </r>
    <r>
      <rPr>
        <vertAlign val="superscript"/>
        <sz val="10"/>
        <color rgb="FF000000"/>
        <rFont val="Times New Roman"/>
        <family val="1"/>
      </rPr>
      <t>2</t>
    </r>
  </si>
  <si>
    <t>Shrimp, cooked</t>
  </si>
  <si>
    <r>
      <t>Sorghum, unspecified</t>
    </r>
    <r>
      <rPr>
        <vertAlign val="superscript"/>
        <sz val="10"/>
        <color rgb="FF000000"/>
        <rFont val="Times New Roman"/>
        <family val="1"/>
      </rPr>
      <t>4</t>
    </r>
  </si>
  <si>
    <r>
      <t>Soy bran, unspecified</t>
    </r>
    <r>
      <rPr>
        <vertAlign val="superscript"/>
        <sz val="10"/>
        <color rgb="FF000000"/>
        <rFont val="Times New Roman"/>
        <family val="1"/>
      </rPr>
      <t>4</t>
    </r>
  </si>
  <si>
    <t>Soy bran, unspecified</t>
  </si>
  <si>
    <r>
      <t>Soy fiber, unspecified</t>
    </r>
    <r>
      <rPr>
        <vertAlign val="superscript"/>
        <sz val="10"/>
        <color rgb="FF000000"/>
        <rFont val="Times New Roman"/>
        <family val="1"/>
      </rPr>
      <t>4</t>
    </r>
  </si>
  <si>
    <t>Soy fiber, unspecified</t>
  </si>
  <si>
    <r>
      <t>Soy flour, unspecified</t>
    </r>
    <r>
      <rPr>
        <vertAlign val="superscript"/>
        <sz val="10"/>
        <color rgb="FF000000"/>
        <rFont val="Times New Roman"/>
        <family val="1"/>
      </rPr>
      <t>2</t>
    </r>
  </si>
  <si>
    <r>
      <t>Soy hull, unspecified</t>
    </r>
    <r>
      <rPr>
        <vertAlign val="superscript"/>
        <sz val="10"/>
        <color rgb="FF000000"/>
        <rFont val="Times New Roman"/>
        <family val="1"/>
      </rPr>
      <t>4</t>
    </r>
  </si>
  <si>
    <t>Soy hull, unspecified</t>
  </si>
  <si>
    <r>
      <t>Soy protein concentrate, unspecified</t>
    </r>
    <r>
      <rPr>
        <vertAlign val="superscript"/>
        <sz val="10"/>
        <color rgb="FF000000"/>
        <rFont val="Times New Roman"/>
        <family val="1"/>
      </rPr>
      <t>4</t>
    </r>
  </si>
  <si>
    <r>
      <t>Soy protein hydrolysate, unspecified</t>
    </r>
    <r>
      <rPr>
        <vertAlign val="superscript"/>
        <sz val="10"/>
        <color rgb="FF000000"/>
        <rFont val="Times New Roman"/>
        <family val="1"/>
      </rPr>
      <t>4</t>
    </r>
  </si>
  <si>
    <t>Soy protein hydrolysate, unspecified</t>
  </si>
  <si>
    <r>
      <t>Soy protein isolate, unspecified</t>
    </r>
    <r>
      <rPr>
        <vertAlign val="superscript"/>
        <sz val="10"/>
        <color rgb="FF000000"/>
        <rFont val="Times New Roman"/>
        <family val="1"/>
      </rPr>
      <t>4</t>
    </r>
  </si>
  <si>
    <t>Soy protein isolate, unspecified</t>
  </si>
  <si>
    <r>
      <t>Soy, cooked</t>
    </r>
    <r>
      <rPr>
        <vertAlign val="superscript"/>
        <sz val="10"/>
        <color rgb="FF000000"/>
        <rFont val="Times New Roman"/>
        <family val="1"/>
      </rPr>
      <t>2</t>
    </r>
  </si>
  <si>
    <r>
      <t>Soybean oil, unspecified</t>
    </r>
    <r>
      <rPr>
        <vertAlign val="superscript"/>
        <sz val="10"/>
        <color rgb="FF000000"/>
        <rFont val="Times New Roman"/>
        <family val="1"/>
      </rPr>
      <t>4</t>
    </r>
  </si>
  <si>
    <r>
      <t>Spaghetti, cooked</t>
    </r>
    <r>
      <rPr>
        <vertAlign val="superscript"/>
        <sz val="10"/>
        <color rgb="FF000000"/>
        <rFont val="Times New Roman"/>
        <family val="1"/>
      </rPr>
      <t>2</t>
    </r>
  </si>
  <si>
    <r>
      <t>Spinach, cooked</t>
    </r>
    <r>
      <rPr>
        <vertAlign val="superscript"/>
        <sz val="10"/>
        <color rgb="FF000000"/>
        <rFont val="Times New Roman"/>
        <family val="1"/>
      </rPr>
      <t>2</t>
    </r>
  </si>
  <si>
    <r>
      <t>Squash, cooked</t>
    </r>
    <r>
      <rPr>
        <vertAlign val="superscript"/>
        <sz val="10"/>
        <color rgb="FF000000"/>
        <rFont val="Times New Roman"/>
        <family val="1"/>
      </rPr>
      <t>2</t>
    </r>
  </si>
  <si>
    <t>Squash, cooked</t>
  </si>
  <si>
    <r>
      <t>Squash, unspecified</t>
    </r>
    <r>
      <rPr>
        <vertAlign val="superscript"/>
        <sz val="10"/>
        <color rgb="FF000000"/>
        <rFont val="Times New Roman"/>
        <family val="1"/>
      </rPr>
      <t>2</t>
    </r>
  </si>
  <si>
    <t>Squash, unspecified</t>
  </si>
  <si>
    <r>
      <t>Squid meal, unspecified</t>
    </r>
    <r>
      <rPr>
        <vertAlign val="superscript"/>
        <sz val="10"/>
        <color rgb="FF000000"/>
        <rFont val="Times New Roman"/>
        <family val="1"/>
      </rPr>
      <t>4</t>
    </r>
  </si>
  <si>
    <t>Squid meal, unspecified</t>
  </si>
  <si>
    <r>
      <t>Sugarcane fiber, unspecified</t>
    </r>
    <r>
      <rPr>
        <vertAlign val="superscript"/>
        <sz val="10"/>
        <color rgb="FF000000"/>
        <rFont val="Times New Roman"/>
        <family val="1"/>
      </rPr>
      <t>2</t>
    </r>
  </si>
  <si>
    <r>
      <t>Sunflower oil, unspecified</t>
    </r>
    <r>
      <rPr>
        <vertAlign val="superscript"/>
        <sz val="10"/>
        <color rgb="FF000000"/>
        <rFont val="Times New Roman"/>
        <family val="1"/>
      </rPr>
      <t>2</t>
    </r>
  </si>
  <si>
    <r>
      <t>Sunflower seed, toasted</t>
    </r>
    <r>
      <rPr>
        <vertAlign val="superscript"/>
        <sz val="10"/>
        <color rgb="FF000000"/>
        <rFont val="Times New Roman"/>
        <family val="1"/>
      </rPr>
      <t>2</t>
    </r>
  </si>
  <si>
    <r>
      <t>Sweet potato flour, unspecified</t>
    </r>
    <r>
      <rPr>
        <vertAlign val="superscript"/>
        <sz val="10"/>
        <color rgb="FF000000"/>
        <rFont val="Times New Roman"/>
        <family val="1"/>
      </rPr>
      <t>2</t>
    </r>
  </si>
  <si>
    <t>Sweet potato flour, unspecified</t>
  </si>
  <si>
    <r>
      <t>Sweet potato, cooked</t>
    </r>
    <r>
      <rPr>
        <vertAlign val="superscript"/>
        <sz val="10"/>
        <color rgb="FF000000"/>
        <rFont val="Times New Roman"/>
        <family val="1"/>
      </rPr>
      <t>2</t>
    </r>
  </si>
  <si>
    <r>
      <t>Sweet potato, unspecified</t>
    </r>
    <r>
      <rPr>
        <vertAlign val="superscript"/>
        <sz val="10"/>
        <color rgb="FF000000"/>
        <rFont val="Times New Roman"/>
        <family val="1"/>
      </rPr>
      <t>2</t>
    </r>
  </si>
  <si>
    <t>Sweet potato, unspecified</t>
  </si>
  <si>
    <r>
      <t>Textured vegetable protein, cooked</t>
    </r>
    <r>
      <rPr>
        <vertAlign val="superscript"/>
        <sz val="10"/>
        <color rgb="FF000000"/>
        <rFont val="Times New Roman"/>
        <family val="1"/>
      </rPr>
      <t>2</t>
    </r>
  </si>
  <si>
    <r>
      <t>Tilapia, cooked</t>
    </r>
    <r>
      <rPr>
        <vertAlign val="superscript"/>
        <sz val="10"/>
        <color rgb="FF000000"/>
        <rFont val="Times New Roman"/>
        <family val="1"/>
      </rPr>
      <t>2</t>
    </r>
  </si>
  <si>
    <t>Tilapia, cooked</t>
  </si>
  <si>
    <r>
      <t>Tofu, unspecified</t>
    </r>
    <r>
      <rPr>
        <vertAlign val="superscript"/>
        <sz val="10"/>
        <color rgb="FF000000"/>
        <rFont val="Times New Roman"/>
        <family val="1"/>
      </rPr>
      <t>2</t>
    </r>
  </si>
  <si>
    <t>Tofu, unspecified</t>
  </si>
  <si>
    <r>
      <t>Tomato, raw</t>
    </r>
    <r>
      <rPr>
        <vertAlign val="superscript"/>
        <sz val="10"/>
        <color rgb="FF000000"/>
        <rFont val="Times New Roman"/>
        <family val="1"/>
      </rPr>
      <t>2</t>
    </r>
  </si>
  <si>
    <r>
      <t>Tuna meal, unspecified</t>
    </r>
    <r>
      <rPr>
        <vertAlign val="superscript"/>
        <sz val="10"/>
        <color rgb="FF000000"/>
        <rFont val="Times New Roman"/>
        <family val="1"/>
      </rPr>
      <t>4</t>
    </r>
  </si>
  <si>
    <t>Tuna meal, unspecified</t>
  </si>
  <si>
    <r>
      <t>Tuna pulp, unspecified</t>
    </r>
    <r>
      <rPr>
        <vertAlign val="superscript"/>
        <sz val="10"/>
        <color rgb="FF000000"/>
        <rFont val="Times New Roman"/>
        <family val="1"/>
      </rPr>
      <t>4</t>
    </r>
  </si>
  <si>
    <t>Tuna pulp, unspecified</t>
  </si>
  <si>
    <t>Turkey</t>
  </si>
  <si>
    <r>
      <t xml:space="preserve"> meal, unspecified</t>
    </r>
    <r>
      <rPr>
        <vertAlign val="superscript"/>
        <sz val="10"/>
        <color rgb="FF000000"/>
        <rFont val="Times New Roman"/>
        <family val="1"/>
      </rPr>
      <t>4</t>
    </r>
  </si>
  <si>
    <t xml:space="preserve"> meal, unspecified</t>
  </si>
  <si>
    <r>
      <t>Turkey meat, cooked</t>
    </r>
    <r>
      <rPr>
        <vertAlign val="superscript"/>
        <sz val="10"/>
        <color rgb="FF000000"/>
        <rFont val="Times New Roman"/>
        <family val="1"/>
      </rPr>
      <t>2</t>
    </r>
  </si>
  <si>
    <t>Turkey meat, cooked</t>
  </si>
  <si>
    <r>
      <t>Turkey meat, unspecified</t>
    </r>
    <r>
      <rPr>
        <vertAlign val="superscript"/>
        <sz val="10"/>
        <color rgb="FF000000"/>
        <rFont val="Times New Roman"/>
        <family val="1"/>
      </rPr>
      <t>2</t>
    </r>
  </si>
  <si>
    <t>Turkey meat, unspecified</t>
  </si>
  <si>
    <r>
      <t>Turnip, cooked</t>
    </r>
    <r>
      <rPr>
        <vertAlign val="superscript"/>
        <sz val="10"/>
        <color rgb="FF000000"/>
        <rFont val="Times New Roman"/>
        <family val="1"/>
      </rPr>
      <t>2</t>
    </r>
  </si>
  <si>
    <t>Turnip, cooked</t>
  </si>
  <si>
    <r>
      <t>Wheat bran, unspecified</t>
    </r>
    <r>
      <rPr>
        <vertAlign val="superscript"/>
        <sz val="10"/>
        <color rgb="FF000000"/>
        <rFont val="Times New Roman"/>
        <family val="1"/>
      </rPr>
      <t>4</t>
    </r>
  </si>
  <si>
    <t>Wheat bran, unspecified</t>
  </si>
  <si>
    <r>
      <t>Wheat flour, unspecified</t>
    </r>
    <r>
      <rPr>
        <vertAlign val="superscript"/>
        <sz val="10"/>
        <color rgb="FF000000"/>
        <rFont val="Times New Roman"/>
        <family val="1"/>
      </rPr>
      <t>4</t>
    </r>
  </si>
  <si>
    <t>Wheat flour, unspecified</t>
  </si>
  <si>
    <r>
      <t>Wheat germ, unspecified</t>
    </r>
    <r>
      <rPr>
        <vertAlign val="superscript"/>
        <sz val="10"/>
        <color rgb="FF000000"/>
        <rFont val="Times New Roman"/>
        <family val="1"/>
      </rPr>
      <t>4</t>
    </r>
  </si>
  <si>
    <t>Wheat germ, unspecified</t>
  </si>
  <si>
    <r>
      <t>Wheat gluten, unspecified</t>
    </r>
    <r>
      <rPr>
        <vertAlign val="superscript"/>
        <sz val="10"/>
        <color rgb="FF000000"/>
        <rFont val="Times New Roman"/>
        <family val="1"/>
      </rPr>
      <t>4</t>
    </r>
  </si>
  <si>
    <r>
      <t>Whey protein concentrate, unspecified</t>
    </r>
    <r>
      <rPr>
        <vertAlign val="superscript"/>
        <sz val="10"/>
        <color rgb="FF000000"/>
        <rFont val="Times New Roman"/>
        <family val="1"/>
      </rPr>
      <t>1</t>
    </r>
  </si>
  <si>
    <r>
      <t>White bread, unspecified</t>
    </r>
    <r>
      <rPr>
        <vertAlign val="superscript"/>
        <sz val="10"/>
        <color rgb="FF000000"/>
        <rFont val="Times New Roman"/>
        <family val="1"/>
      </rPr>
      <t>2</t>
    </r>
  </si>
  <si>
    <t>White bread, unspecified</t>
  </si>
  <si>
    <r>
      <t>White rice, cooked</t>
    </r>
    <r>
      <rPr>
        <vertAlign val="superscript"/>
        <sz val="10"/>
        <color rgb="FF000000"/>
        <rFont val="Times New Roman"/>
        <family val="1"/>
      </rPr>
      <t>2</t>
    </r>
  </si>
  <si>
    <r>
      <t>Whole chicken, cooked</t>
    </r>
    <r>
      <rPr>
        <vertAlign val="superscript"/>
        <sz val="10"/>
        <color rgb="FF000000"/>
        <rFont val="Times New Roman"/>
        <family val="1"/>
      </rPr>
      <t>2</t>
    </r>
  </si>
  <si>
    <t>Whole chicken, cooked</t>
  </si>
  <si>
    <r>
      <t>Whole cornmeal, unspecified</t>
    </r>
    <r>
      <rPr>
        <vertAlign val="superscript"/>
        <sz val="10"/>
        <color rgb="FF000000"/>
        <rFont val="Times New Roman"/>
        <family val="1"/>
      </rPr>
      <t>4</t>
    </r>
  </si>
  <si>
    <t>Whole cornmeal, unspecified</t>
  </si>
  <si>
    <r>
      <t>Whole milk, unspecified</t>
    </r>
    <r>
      <rPr>
        <vertAlign val="superscript"/>
        <sz val="10"/>
        <color rgb="FF000000"/>
        <rFont val="Times New Roman"/>
        <family val="1"/>
      </rPr>
      <t>2</t>
    </r>
  </si>
  <si>
    <t>Whole milk, unspecified</t>
  </si>
  <si>
    <r>
      <t>Whole oats, raw</t>
    </r>
    <r>
      <rPr>
        <vertAlign val="superscript"/>
        <sz val="10"/>
        <color rgb="FF000000"/>
        <rFont val="Times New Roman"/>
        <family val="1"/>
      </rPr>
      <t>4</t>
    </r>
  </si>
  <si>
    <r>
      <t>Whole wheat flour, unspecified</t>
    </r>
    <r>
      <rPr>
        <vertAlign val="superscript"/>
        <sz val="10"/>
        <color rgb="FF000000"/>
        <rFont val="Times New Roman"/>
        <family val="1"/>
      </rPr>
      <t>2</t>
    </r>
  </si>
  <si>
    <t>Whole wheat flour, unspecified</t>
  </si>
  <si>
    <r>
      <t>Whole wheat, unspecified</t>
    </r>
    <r>
      <rPr>
        <vertAlign val="superscript"/>
        <sz val="10"/>
        <color rgb="FF000000"/>
        <rFont val="Times New Roman"/>
        <family val="1"/>
      </rPr>
      <t>4</t>
    </r>
  </si>
  <si>
    <r>
      <t>Yam, cooked</t>
    </r>
    <r>
      <rPr>
        <vertAlign val="superscript"/>
        <sz val="10"/>
        <color rgb="FF000000"/>
        <rFont val="Times New Roman"/>
        <family val="1"/>
      </rPr>
      <t>2</t>
    </r>
  </si>
  <si>
    <t>Yam, cooked</t>
  </si>
  <si>
    <r>
      <t>Yogurt, unspecified</t>
    </r>
    <r>
      <rPr>
        <vertAlign val="superscript"/>
        <sz val="10"/>
        <color rgb="FF000000"/>
        <rFont val="Times New Roman"/>
        <family val="1"/>
      </rPr>
      <t>2</t>
    </r>
  </si>
  <si>
    <t>Yogurt, unspecified</t>
  </si>
  <si>
    <r>
      <t>Yucca flour, unspecified</t>
    </r>
    <r>
      <rPr>
        <vertAlign val="superscript"/>
        <sz val="10"/>
        <color rgb="FF000000"/>
        <rFont val="Times New Roman"/>
        <family val="1"/>
      </rPr>
      <t>4</t>
    </r>
  </si>
  <si>
    <t>Yucca flour, unspecified</t>
  </si>
  <si>
    <r>
      <t>Yucca starch, unspecified</t>
    </r>
    <r>
      <rPr>
        <vertAlign val="superscript"/>
        <sz val="10"/>
        <color rgb="FF000000"/>
        <rFont val="Times New Roman"/>
        <family val="1"/>
      </rPr>
      <t>4</t>
    </r>
  </si>
  <si>
    <t>Yucca starch, unspecified</t>
  </si>
  <si>
    <r>
      <t>Yucca, cooked</t>
    </r>
    <r>
      <rPr>
        <vertAlign val="superscript"/>
        <sz val="10"/>
        <color rgb="FF000000"/>
        <rFont val="Times New Roman"/>
        <family val="1"/>
      </rPr>
      <t>2</t>
    </r>
  </si>
  <si>
    <r>
      <t>Zucchini, cooked</t>
    </r>
    <r>
      <rPr>
        <vertAlign val="superscript"/>
        <sz val="10"/>
        <color rgb="FF000000"/>
        <rFont val="Times New Roman"/>
        <family val="1"/>
      </rPr>
      <t>2</t>
    </r>
  </si>
  <si>
    <t>Zucchini, cooked</t>
  </si>
  <si>
    <r>
      <t xml:space="preserve">Legend: 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 xml:space="preserve">Composition from Butolo </t>
    </r>
    <r>
      <rPr>
        <sz val="12"/>
        <color theme="1"/>
        <rFont val="Times New Roman"/>
        <family val="1"/>
      </rPr>
      <t>[1]</t>
    </r>
    <r>
      <rPr>
        <sz val="10"/>
        <color theme="1"/>
        <rFont val="Times New Roman"/>
        <family val="1"/>
      </rPr>
      <t xml:space="preserve">; 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composition from the Brazilian Table of Food Composition </t>
    </r>
    <r>
      <rPr>
        <sz val="12"/>
        <color theme="1"/>
        <rFont val="Times New Roman"/>
        <family val="1"/>
      </rPr>
      <t>[2]</t>
    </r>
    <r>
      <rPr>
        <sz val="10"/>
        <color theme="1"/>
        <rFont val="Times New Roman"/>
        <family val="1"/>
      </rPr>
      <t xml:space="preserve">; 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composition from the Brazilian Association of the Pet Food Industry (ABINPET) </t>
    </r>
    <r>
      <rPr>
        <sz val="12"/>
        <color theme="1"/>
        <rFont val="Times New Roman"/>
        <family val="1"/>
      </rPr>
      <t>[3]</t>
    </r>
    <r>
      <rPr>
        <sz val="10"/>
        <color theme="1"/>
        <rFont val="Times New Roman"/>
        <family val="1"/>
      </rPr>
      <t xml:space="preserve">; 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composition from USDA’s FoodData Central </t>
    </r>
    <r>
      <rPr>
        <sz val="12"/>
        <color theme="1"/>
        <rFont val="Times New Roman"/>
        <family val="1"/>
      </rPr>
      <t>[4]</t>
    </r>
    <r>
      <rPr>
        <sz val="10"/>
        <color theme="1"/>
        <rFont val="Times New Roman"/>
        <family val="1"/>
      </rPr>
      <t>.</t>
    </r>
  </si>
  <si>
    <t>Ingredient no.</t>
  </si>
  <si>
    <t>Moisture from label</t>
  </si>
  <si>
    <t>Moisture adjustment factor</t>
  </si>
  <si>
    <t>% of ingredient in formulation</t>
  </si>
  <si>
    <t>% of ingredient after moisture adjustment</t>
  </si>
  <si>
    <r>
      <rPr>
        <b/>
        <sz val="12"/>
        <color rgb="FF000000"/>
        <rFont val="Times New Roman"/>
        <family val="1"/>
      </rPr>
      <t>Ingredient Land use from impact table (m</t>
    </r>
    <r>
      <rPr>
        <b/>
        <vertAlign val="super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/1000 kcal)</t>
    </r>
  </si>
  <si>
    <t>Ingredient Land use for this ingredient, based on % of the food that is this ingredient (m2/1000 kcal), with moisture taken into account</t>
  </si>
  <si>
    <t>Ingredient Co2eq emission by % (kg/1000 kcal)</t>
  </si>
  <si>
    <r>
      <rPr>
        <b/>
        <sz val="12"/>
        <color rgb="FF000000"/>
        <rFont val="Times New Roman"/>
        <family val="1"/>
      </rPr>
      <t>Ingredient SO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eq emission (g/1000 kcal)</t>
    </r>
  </si>
  <si>
    <t>Ingredient SO2eq emission by % (g/1000 kcal)</t>
  </si>
  <si>
    <r>
      <rPr>
        <b/>
        <sz val="12"/>
        <color rgb="FF000000"/>
        <rFont val="Times New Roman"/>
        <family val="1"/>
      </rPr>
      <t>Ingredient PO</t>
    </r>
    <r>
      <rPr>
        <b/>
        <vertAlign val="subscript"/>
        <sz val="12"/>
        <color rgb="FF000000"/>
        <rFont val="Times New Roman"/>
        <family val="1"/>
      </rPr>
      <t>4</t>
    </r>
    <r>
      <rPr>
        <b/>
        <vertAlign val="superscript"/>
        <sz val="12"/>
        <color rgb="FF000000"/>
        <rFont val="Times New Roman"/>
        <family val="1"/>
      </rPr>
      <t>3-</t>
    </r>
    <r>
      <rPr>
        <b/>
        <sz val="12"/>
        <color rgb="FF000000"/>
        <rFont val="Times New Roman"/>
        <family val="1"/>
      </rPr>
      <t>eq (g/1000 kcal)</t>
    </r>
  </si>
  <si>
    <t>Ingredient PO43-eq by % (g/1000 kcal)</t>
  </si>
  <si>
    <t>Ingredient Freshwater withdrawal by % (L/1000 kcal)</t>
  </si>
  <si>
    <t>Ingredients</t>
  </si>
  <si>
    <t xml:space="preserve">Adjustment factor </t>
  </si>
  <si>
    <t>Land use by % (m2/1000kcal DM)</t>
  </si>
  <si>
    <t>Land use * adjustment factor</t>
  </si>
  <si>
    <t>Co2eq emission (kg/1000kcal DM)</t>
  </si>
  <si>
    <t>CO2 emission (kg)* adjustment factor</t>
  </si>
  <si>
    <t>SO2eq emission (g/1000kcal DM)</t>
  </si>
  <si>
    <t>SO2 emission * adjustment factor</t>
  </si>
  <si>
    <t>PO43-eq (g/1000kcal DM)</t>
  </si>
  <si>
    <t>PO43- * adjustment factor</t>
  </si>
  <si>
    <t>Freshwater withdrawal (L/1000kcal DM)</t>
  </si>
  <si>
    <t>Freshwater withdrawal * adjustment factor</t>
  </si>
  <si>
    <t>Heart &amp; Kidney</t>
  </si>
  <si>
    <t>Land use * adjustment factor (m2)</t>
  </si>
  <si>
    <t>SO2 emission * adjustment factor (g)</t>
  </si>
  <si>
    <t>PO43- * adjustment factor (g)</t>
  </si>
  <si>
    <t>Freshwater withdrawal * adjustment factor (L)</t>
  </si>
  <si>
    <t xml:space="preserve">Poultry </t>
  </si>
  <si>
    <t>Beef</t>
  </si>
  <si>
    <t>Lamb</t>
  </si>
  <si>
    <t>Averages (per 1000kcal DM)</t>
  </si>
  <si>
    <t>Using bags and estimates</t>
  </si>
  <si>
    <t>H</t>
  </si>
  <si>
    <t>J</t>
  </si>
  <si>
    <t>L</t>
  </si>
  <si>
    <t>N</t>
  </si>
  <si>
    <t>P</t>
  </si>
  <si>
    <t>Stress-weighted water use * adjustment factor</t>
  </si>
  <si>
    <t>OMNI Plant Powered Adult Dog Food 2kg</t>
  </si>
  <si>
    <t>Selected Chicken Dry Medium Adult Dog Food 600g</t>
  </si>
  <si>
    <t>Field &amp; Trial Chicken &amp; Rice Dog Food 2.5kg</t>
  </si>
  <si>
    <t>Premium Rich in Fresh Chicken &amp; Rice Dog Food 2kg</t>
  </si>
  <si>
    <t>IAMS for Vitality Adult Small &amp; Medium Dog Food</t>
  </si>
  <si>
    <t>Optibalance Medium Adult Dry Dog Food Chicken</t>
  </si>
  <si>
    <t>Adult Dog Food 2kg</t>
  </si>
  <si>
    <t>Beef Dry Dog Food with Ancient Grains 1kg</t>
  </si>
  <si>
    <t>Beef &amp; Vegetable Complete Adult Dog Food 2.6kg</t>
  </si>
  <si>
    <t>Complete Small Dog Beef &amp; Vegetables Dry Dog Food 2.85KG</t>
  </si>
  <si>
    <t>Adult Medium Lamb &amp; Rice Dog Food 800g</t>
  </si>
  <si>
    <t>Lamb Shepherd's Pie Adult Dry Dog Food 1kg</t>
  </si>
  <si>
    <t>Adult Rich in Fresh Lamb &amp; Rice Dog Food 2kg</t>
  </si>
  <si>
    <t>Naturally Grain Free Complete Adult Dog Food Lamb 2kg</t>
  </si>
  <si>
    <t>Adult Dry Dog Superfood Lamb 1.5kg</t>
  </si>
  <si>
    <t>Renal Adult Dog Food 2kg</t>
  </si>
  <si>
    <t>Renal Select Adult Dry Dog Food 2kg</t>
  </si>
  <si>
    <t>(Dechra) CKD Heart &amp; Kidney Support Dry Dog Food 2kg</t>
  </si>
  <si>
    <t>Prescription Diet k/d Kidney Care Original Dog Food 2kg</t>
  </si>
  <si>
    <t>VETERINARY DIETS NF Renal Function Dry Dog Food</t>
  </si>
  <si>
    <t xml:space="preserve"> Plant-Powered Pooches Dry Dog Food 1kg </t>
  </si>
  <si>
    <t xml:space="preserve"> Organic Vegetarian/Vegan Dry Dog Food 2kg</t>
  </si>
  <si>
    <t>Scrumbles Adult and Senior Chicken 2kg</t>
  </si>
  <si>
    <t xml:space="preserve">Adult original </t>
  </si>
  <si>
    <t>Plant Powered Superfood with Hemp Protein and Moringa (60g)</t>
  </si>
  <si>
    <t>V-dog Crunchy Nuggets (Vegan) 100g</t>
  </si>
  <si>
    <t>Adult Dog Complete Lamb 2kg</t>
  </si>
  <si>
    <t>Complete Dry Dog Food 3kg</t>
  </si>
  <si>
    <t>Complete Dry Dog food with no added grain 2kg</t>
  </si>
  <si>
    <t>Meaty Chunks All Dog Sizes 2.5kg</t>
  </si>
  <si>
    <t>Calibra Renal &amp; Cardiac 2kg</t>
  </si>
  <si>
    <t>Using % on bags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</si>
</sst>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"/>
    <numFmt numFmtId="168" formatCode="0.000000000"/>
  </numFmts>
  <fonts count="3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2"/>
      <color rgb="FFFF0000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9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rgb="FF70AD47"/>
      <name val="Calibri"/>
      <family val="2"/>
      <scheme val="minor"/>
    </font>
    <font>
      <sz val="12"/>
      <color rgb="FFFF0000"/>
      <name val="Calibri (Body)"/>
    </font>
    <font>
      <i/>
      <sz val="12"/>
      <color rgb="FFFF0000"/>
      <name val="Calibri (Body)"/>
    </font>
    <font>
      <sz val="12"/>
      <color rgb="FF70AD47"/>
      <name val="Calibri (Body)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CBAD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theme="9"/>
      </right>
      <top/>
      <bottom/>
      <diagonal/>
    </border>
    <border>
      <left style="thick">
        <color theme="9"/>
      </left>
      <right style="thick">
        <color theme="9"/>
      </right>
      <top/>
      <bottom style="thick">
        <color theme="9"/>
      </bottom>
      <diagonal/>
    </border>
    <border>
      <left style="thick">
        <color theme="7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 style="thick">
        <color theme="7"/>
      </left>
      <right style="thick">
        <color theme="7"/>
      </right>
      <top/>
      <bottom style="thick">
        <color theme="7"/>
      </bottom>
      <diagonal/>
    </border>
    <border>
      <left style="thick">
        <color theme="7"/>
      </left>
      <right style="thick">
        <color theme="7"/>
      </right>
      <top style="thick">
        <color theme="7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theme="9"/>
      </left>
      <right style="thick">
        <color theme="9"/>
      </right>
      <top style="thick">
        <color theme="9"/>
      </top>
      <bottom style="thick">
        <color theme="9"/>
      </bottom>
      <diagonal/>
    </border>
    <border>
      <left style="thick">
        <color theme="9"/>
      </left>
      <right style="thick">
        <color theme="9"/>
      </right>
      <top style="thick">
        <color theme="9"/>
      </top>
      <bottom/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thick">
        <color theme="7"/>
      </left>
      <right style="thick">
        <color theme="7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ck">
        <color theme="1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theme="7"/>
      </left>
      <right/>
      <top style="medium">
        <color theme="7"/>
      </top>
      <bottom/>
      <diagonal/>
    </border>
    <border>
      <left/>
      <right/>
      <top style="medium">
        <color theme="7"/>
      </top>
      <bottom/>
      <diagonal/>
    </border>
    <border>
      <left style="thick">
        <color theme="1"/>
      </left>
      <right/>
      <top style="medium">
        <color theme="7"/>
      </top>
      <bottom/>
      <diagonal/>
    </border>
    <border>
      <left/>
      <right style="medium">
        <color theme="7"/>
      </right>
      <top style="medium">
        <color theme="7"/>
      </top>
      <bottom/>
      <diagonal/>
    </border>
    <border>
      <left style="medium">
        <color theme="7"/>
      </left>
      <right/>
      <top/>
      <bottom/>
      <diagonal/>
    </border>
    <border>
      <left/>
      <right style="medium">
        <color theme="7"/>
      </right>
      <top/>
      <bottom/>
      <diagonal/>
    </border>
    <border>
      <left style="medium">
        <color theme="7"/>
      </left>
      <right/>
      <top/>
      <bottom style="medium">
        <color theme="7"/>
      </bottom>
      <diagonal/>
    </border>
    <border>
      <left/>
      <right/>
      <top/>
      <bottom style="medium">
        <color theme="7"/>
      </bottom>
      <diagonal/>
    </border>
    <border>
      <left/>
      <right style="medium">
        <color theme="7"/>
      </right>
      <top/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 style="thick">
        <color theme="1"/>
      </left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 style="thick">
        <color theme="1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 style="thick">
        <color theme="1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 style="thick">
        <color theme="1"/>
      </left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thick">
        <color theme="7"/>
      </left>
      <right style="thick">
        <color theme="7"/>
      </right>
      <top style="thick">
        <color theme="7"/>
      </top>
      <bottom/>
      <diagonal/>
    </border>
    <border>
      <left style="medium">
        <color theme="7"/>
      </left>
      <right style="medium">
        <color theme="7"/>
      </right>
      <top style="medium">
        <color theme="7"/>
      </top>
      <bottom style="thick">
        <color rgb="FFFF0000"/>
      </bottom>
      <diagonal/>
    </border>
    <border>
      <left/>
      <right style="medium">
        <color theme="1"/>
      </right>
      <top/>
      <bottom style="medium">
        <color theme="7"/>
      </bottom>
      <diagonal/>
    </border>
    <border>
      <left style="thick">
        <color theme="9"/>
      </left>
      <right/>
      <top/>
      <bottom/>
      <diagonal/>
    </border>
    <border>
      <left style="thick">
        <color theme="9"/>
      </left>
      <right style="thick">
        <color theme="9"/>
      </right>
      <top/>
      <bottom/>
      <diagonal/>
    </border>
    <border>
      <left style="thick">
        <color theme="9"/>
      </left>
      <right style="medium">
        <color theme="9"/>
      </right>
      <top/>
      <bottom/>
      <diagonal/>
    </border>
    <border>
      <left style="thick">
        <color theme="9"/>
      </left>
      <right style="thick">
        <color theme="9"/>
      </right>
      <top style="thick">
        <color rgb="FFFF0000"/>
      </top>
      <bottom style="thick">
        <color theme="9"/>
      </bottom>
      <diagonal/>
    </border>
    <border>
      <left style="thick">
        <color rgb="FFFF0000"/>
      </left>
      <right style="thick">
        <color rgb="FFFF0000"/>
      </right>
      <top style="thick">
        <color theme="9"/>
      </top>
      <bottom style="thick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indexed="64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/>
      <top/>
      <bottom style="medium">
        <color rgb="FF000000"/>
      </bottom>
      <diagonal/>
    </border>
    <border>
      <left style="thick">
        <color indexed="64"/>
      </left>
      <right/>
      <top/>
      <bottom style="medium">
        <color rgb="FF000000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9" fontId="35" fillId="0" borderId="0" applyFont="0" applyFill="0" applyBorder="0" applyAlignment="0" applyProtection="0"/>
    <xf numFmtId="0" fontId="5" fillId="0" borderId="0"/>
  </cellStyleXfs>
  <cellXfs count="248">
    <xf numFmtId="0" fontId="0" fillId="0" borderId="0" xfId="0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0" fontId="0" fillId="7" borderId="0" xfId="0" applyFill="1"/>
    <xf numFmtId="0" fontId="17" fillId="0" borderId="24" xfId="0" applyFont="1" applyBorder="1" applyAlignment="1">
      <alignment vertical="center"/>
    </xf>
    <xf numFmtId="0" fontId="18" fillId="0" borderId="25" xfId="0" applyFont="1" applyBorder="1"/>
    <xf numFmtId="0" fontId="14" fillId="8" borderId="26" xfId="0" applyFont="1" applyFill="1" applyBorder="1" applyAlignment="1">
      <alignment vertical="center"/>
    </xf>
    <xf numFmtId="0" fontId="14" fillId="8" borderId="24" xfId="0" applyFont="1" applyFill="1" applyBorder="1" applyAlignment="1">
      <alignment vertical="center"/>
    </xf>
    <xf numFmtId="0" fontId="14" fillId="8" borderId="27" xfId="0" applyFont="1" applyFill="1" applyBorder="1" applyAlignment="1">
      <alignment vertical="center"/>
    </xf>
    <xf numFmtId="0" fontId="18" fillId="8" borderId="24" xfId="0" applyFont="1" applyFill="1" applyBorder="1" applyAlignment="1">
      <alignment vertical="center"/>
    </xf>
    <xf numFmtId="0" fontId="21" fillId="8" borderId="24" xfId="0" applyFont="1" applyFill="1" applyBorder="1" applyAlignment="1">
      <alignment vertical="center"/>
    </xf>
    <xf numFmtId="0" fontId="0" fillId="8" borderId="24" xfId="0" applyFill="1" applyBorder="1"/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2" borderId="0" xfId="0" applyFill="1" applyAlignment="1">
      <alignment horizontal="center"/>
    </xf>
    <xf numFmtId="0" fontId="3" fillId="3" borderId="15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5" fillId="11" borderId="22" xfId="0" applyFont="1" applyFill="1" applyBorder="1" applyAlignment="1">
      <alignment horizontal="center" vertical="center"/>
    </xf>
    <xf numFmtId="0" fontId="25" fillId="10" borderId="22" xfId="0" applyFont="1" applyFill="1" applyBorder="1" applyAlignment="1">
      <alignment horizontal="center" vertical="center"/>
    </xf>
    <xf numFmtId="0" fontId="25" fillId="10" borderId="22" xfId="0" applyFont="1" applyFill="1" applyBorder="1" applyAlignment="1">
      <alignment horizontal="center" vertical="center" wrapText="1"/>
    </xf>
    <xf numFmtId="0" fontId="12" fillId="10" borderId="28" xfId="0" applyFont="1" applyFill="1" applyBorder="1" applyAlignment="1">
      <alignment horizontal="center" vertical="center"/>
    </xf>
    <xf numFmtId="0" fontId="24" fillId="10" borderId="28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5" borderId="15" xfId="0" applyFont="1" applyFill="1" applyBorder="1" applyAlignment="1">
      <alignment vertical="center" wrapText="1"/>
    </xf>
    <xf numFmtId="2" fontId="0" fillId="0" borderId="0" xfId="0" applyNumberFormat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12" fillId="10" borderId="20" xfId="0" applyNumberFormat="1" applyFont="1" applyFill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6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49" fontId="0" fillId="3" borderId="50" xfId="0" applyNumberFormat="1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49" fontId="0" fillId="3" borderId="54" xfId="0" applyNumberFormat="1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4" borderId="57" xfId="0" applyFill="1" applyBorder="1" applyAlignment="1">
      <alignment horizontal="center" vertical="center"/>
    </xf>
    <xf numFmtId="0" fontId="0" fillId="4" borderId="58" xfId="0" applyFill="1" applyBorder="1" applyAlignment="1">
      <alignment horizontal="center" vertical="center"/>
    </xf>
    <xf numFmtId="0" fontId="0" fillId="4" borderId="59" xfId="0" applyFill="1" applyBorder="1" applyAlignment="1">
      <alignment horizontal="center" vertical="center"/>
    </xf>
    <xf numFmtId="0" fontId="0" fillId="4" borderId="60" xfId="0" applyFill="1" applyBorder="1" applyAlignment="1">
      <alignment horizontal="center" vertical="center"/>
    </xf>
    <xf numFmtId="0" fontId="0" fillId="4" borderId="61" xfId="0" applyFill="1" applyBorder="1" applyAlignment="1">
      <alignment horizontal="center" vertical="center"/>
    </xf>
    <xf numFmtId="0" fontId="0" fillId="4" borderId="62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0" fillId="3" borderId="65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0" fillId="3" borderId="67" xfId="0" applyFill="1" applyBorder="1" applyAlignment="1">
      <alignment horizontal="center" vertical="center"/>
    </xf>
    <xf numFmtId="0" fontId="0" fillId="3" borderId="68" xfId="0" applyFill="1" applyBorder="1" applyAlignment="1">
      <alignment horizontal="center" vertical="center"/>
    </xf>
    <xf numFmtId="0" fontId="0" fillId="3" borderId="69" xfId="0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70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3" fillId="3" borderId="72" xfId="0" applyFont="1" applyFill="1" applyBorder="1" applyAlignment="1">
      <alignment horizontal="center" vertical="center" wrapText="1"/>
    </xf>
    <xf numFmtId="0" fontId="0" fillId="3" borderId="73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3" borderId="74" xfId="0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0" fillId="14" borderId="0" xfId="0" applyFill="1" applyAlignment="1">
      <alignment horizontal="center"/>
    </xf>
    <xf numFmtId="2" fontId="0" fillId="0" borderId="0" xfId="0" applyNumberForma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0" fillId="0" borderId="75" xfId="0" applyBorder="1" applyAlignment="1">
      <alignment horizontal="center" vertical="center"/>
    </xf>
    <xf numFmtId="0" fontId="0" fillId="11" borderId="76" xfId="0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11" borderId="77" xfId="0" applyFill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25" fillId="10" borderId="20" xfId="0" applyFont="1" applyFill="1" applyBorder="1" applyAlignment="1">
      <alignment horizontal="center" vertical="center" wrapText="1"/>
    </xf>
    <xf numFmtId="0" fontId="25" fillId="10" borderId="20" xfId="0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11" borderId="0" xfId="0" applyNumberFormat="1" applyFill="1" applyAlignment="1">
      <alignment horizontal="center" vertical="center"/>
    </xf>
    <xf numFmtId="0" fontId="25" fillId="11" borderId="79" xfId="0" applyFont="1" applyFill="1" applyBorder="1" applyAlignment="1">
      <alignment horizontal="center" vertical="center"/>
    </xf>
    <xf numFmtId="165" fontId="0" fillId="11" borderId="78" xfId="0" applyNumberFormat="1" applyFill="1" applyBorder="1" applyAlignment="1">
      <alignment horizontal="center" vertical="center"/>
    </xf>
    <xf numFmtId="0" fontId="0" fillId="11" borderId="78" xfId="0" applyFill="1" applyBorder="1" applyAlignment="1">
      <alignment horizontal="center" vertical="center"/>
    </xf>
    <xf numFmtId="2" fontId="12" fillId="10" borderId="20" xfId="0" applyNumberFormat="1" applyFont="1" applyFill="1" applyBorder="1" applyAlignment="1">
      <alignment horizontal="center" vertical="center" wrapText="1"/>
    </xf>
    <xf numFmtId="0" fontId="12" fillId="10" borderId="28" xfId="0" applyFont="1" applyFill="1" applyBorder="1" applyAlignment="1">
      <alignment horizontal="center" vertical="center" wrapText="1"/>
    </xf>
    <xf numFmtId="2" fontId="0" fillId="0" borderId="0" xfId="2" applyNumberFormat="1" applyFont="1" applyAlignment="1">
      <alignment horizontal="center" vertical="center"/>
    </xf>
    <xf numFmtId="2" fontId="0" fillId="0" borderId="0" xfId="2" applyNumberFormat="1" applyFont="1" applyBorder="1" applyAlignment="1">
      <alignment horizontal="center" vertical="center"/>
    </xf>
    <xf numFmtId="0" fontId="14" fillId="0" borderId="26" xfId="0" applyFont="1" applyBorder="1" applyAlignment="1">
      <alignment vertical="center"/>
    </xf>
    <xf numFmtId="0" fontId="24" fillId="10" borderId="20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167" fontId="0" fillId="5" borderId="0" xfId="0" applyNumberFormat="1" applyFill="1" applyAlignment="1">
      <alignment horizontal="center" vertical="center"/>
    </xf>
    <xf numFmtId="167" fontId="0" fillId="3" borderId="0" xfId="0" applyNumberFormat="1" applyFill="1" applyAlignment="1">
      <alignment horizontal="center" vertical="center"/>
    </xf>
    <xf numFmtId="167" fontId="0" fillId="4" borderId="0" xfId="0" applyNumberForma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/>
    </xf>
    <xf numFmtId="167" fontId="0" fillId="5" borderId="17" xfId="0" applyNumberFormat="1" applyFill="1" applyBorder="1" applyAlignment="1">
      <alignment horizontal="center" vertical="center"/>
    </xf>
    <xf numFmtId="167" fontId="0" fillId="3" borderId="17" xfId="0" applyNumberFormat="1" applyFill="1" applyBorder="1" applyAlignment="1">
      <alignment horizontal="center" vertical="center"/>
    </xf>
    <xf numFmtId="167" fontId="0" fillId="4" borderId="17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0" fillId="3" borderId="81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3" borderId="82" xfId="0" applyFont="1" applyFill="1" applyBorder="1" applyAlignment="1">
      <alignment horizontal="center" vertical="center" wrapText="1"/>
    </xf>
    <xf numFmtId="0" fontId="4" fillId="3" borderId="83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6" fillId="5" borderId="0" xfId="0" applyFont="1" applyFill="1" applyAlignment="1">
      <alignment horizontal="center" vertical="center" wrapText="1"/>
    </xf>
    <xf numFmtId="0" fontId="36" fillId="4" borderId="0" xfId="0" applyFont="1" applyFill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0" fontId="28" fillId="3" borderId="0" xfId="0" applyFont="1" applyFill="1" applyAlignment="1">
      <alignment horizontal="center"/>
    </xf>
    <xf numFmtId="0" fontId="0" fillId="0" borderId="85" xfId="0" applyBorder="1" applyAlignment="1">
      <alignment horizontal="center" vertical="center"/>
    </xf>
    <xf numFmtId="0" fontId="3" fillId="5" borderId="85" xfId="0" applyFont="1" applyFill="1" applyBorder="1" applyAlignment="1">
      <alignment vertical="center" wrapText="1"/>
    </xf>
    <xf numFmtId="2" fontId="0" fillId="0" borderId="85" xfId="0" applyNumberFormat="1" applyBorder="1" applyAlignment="1">
      <alignment horizontal="center" vertical="center"/>
    </xf>
    <xf numFmtId="165" fontId="0" fillId="11" borderId="85" xfId="0" applyNumberFormat="1" applyFill="1" applyBorder="1" applyAlignment="1">
      <alignment horizontal="center" vertical="center"/>
    </xf>
    <xf numFmtId="165" fontId="0" fillId="11" borderId="86" xfId="0" applyNumberFormat="1" applyFill="1" applyBorder="1" applyAlignment="1">
      <alignment horizontal="center" vertical="center"/>
    </xf>
    <xf numFmtId="165" fontId="0" fillId="0" borderId="85" xfId="0" applyNumberFormat="1" applyBorder="1" applyAlignment="1">
      <alignment horizontal="center" vertical="center"/>
    </xf>
    <xf numFmtId="0" fontId="3" fillId="3" borderId="85" xfId="0" applyFont="1" applyFill="1" applyBorder="1" applyAlignment="1">
      <alignment vertical="center" wrapText="1"/>
    </xf>
    <xf numFmtId="2" fontId="0" fillId="0" borderId="85" xfId="2" applyNumberFormat="1" applyFont="1" applyBorder="1" applyAlignment="1">
      <alignment horizontal="center" vertical="center"/>
    </xf>
    <xf numFmtId="0" fontId="3" fillId="4" borderId="85" xfId="0" applyFont="1" applyFill="1" applyBorder="1" applyAlignment="1">
      <alignment vertical="center" wrapText="1"/>
    </xf>
    <xf numFmtId="0" fontId="6" fillId="9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10" fillId="5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wrapText="1"/>
    </xf>
    <xf numFmtId="0" fontId="3" fillId="14" borderId="0" xfId="0" applyFont="1" applyFill="1" applyAlignment="1">
      <alignment horizontal="center" vertical="center" wrapText="1"/>
    </xf>
    <xf numFmtId="0" fontId="29" fillId="14" borderId="0" xfId="0" applyFont="1" applyFill="1" applyAlignment="1">
      <alignment horizontal="center"/>
    </xf>
    <xf numFmtId="0" fontId="13" fillId="14" borderId="0" xfId="0" applyFont="1" applyFill="1" applyAlignment="1">
      <alignment horizontal="center"/>
    </xf>
    <xf numFmtId="0" fontId="10" fillId="14" borderId="0" xfId="0" applyFont="1" applyFill="1" applyAlignment="1">
      <alignment horizontal="center"/>
    </xf>
    <xf numFmtId="0" fontId="30" fillId="14" borderId="0" xfId="0" applyFont="1" applyFill="1" applyAlignment="1">
      <alignment horizontal="center"/>
    </xf>
    <xf numFmtId="0" fontId="32" fillId="14" borderId="0" xfId="0" applyFont="1" applyFill="1" applyAlignment="1">
      <alignment horizontal="center"/>
    </xf>
    <xf numFmtId="168" fontId="4" fillId="5" borderId="0" xfId="0" applyNumberFormat="1" applyFont="1" applyFill="1" applyAlignment="1">
      <alignment horizontal="center" vertical="center" wrapText="1"/>
    </xf>
    <xf numFmtId="168" fontId="4" fillId="3" borderId="0" xfId="0" applyNumberFormat="1" applyFont="1" applyFill="1" applyAlignment="1">
      <alignment horizontal="center" vertical="center" wrapText="1"/>
    </xf>
    <xf numFmtId="168" fontId="4" fillId="4" borderId="0" xfId="0" applyNumberFormat="1" applyFont="1" applyFill="1" applyAlignment="1">
      <alignment horizontal="center" vertical="center" wrapText="1"/>
    </xf>
    <xf numFmtId="168" fontId="0" fillId="5" borderId="0" xfId="0" applyNumberFormat="1" applyFill="1" applyAlignment="1">
      <alignment horizontal="center" vertical="center"/>
    </xf>
    <xf numFmtId="168" fontId="0" fillId="4" borderId="0" xfId="0" applyNumberFormat="1" applyFill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165" fontId="0" fillId="0" borderId="85" xfId="0" applyNumberFormat="1" applyBorder="1" applyAlignment="1">
      <alignment horizontal="center" vertical="center" wrapText="1"/>
    </xf>
    <xf numFmtId="0" fontId="3" fillId="3" borderId="76" xfId="0" applyFont="1" applyFill="1" applyBorder="1" applyAlignment="1">
      <alignment vertical="center" wrapText="1"/>
    </xf>
    <xf numFmtId="2" fontId="0" fillId="0" borderId="76" xfId="0" applyNumberFormat="1" applyBorder="1" applyAlignment="1">
      <alignment horizontal="center" vertical="center"/>
    </xf>
    <xf numFmtId="2" fontId="0" fillId="0" borderId="76" xfId="2" applyNumberFormat="1" applyFont="1" applyBorder="1" applyAlignment="1">
      <alignment horizontal="center" vertical="center"/>
    </xf>
    <xf numFmtId="165" fontId="0" fillId="11" borderId="76" xfId="0" applyNumberFormat="1" applyFill="1" applyBorder="1" applyAlignment="1">
      <alignment horizontal="center" vertical="center"/>
    </xf>
    <xf numFmtId="165" fontId="0" fillId="0" borderId="76" xfId="0" applyNumberFormat="1" applyBorder="1" applyAlignment="1">
      <alignment horizontal="center" vertical="center" wrapText="1"/>
    </xf>
    <xf numFmtId="165" fontId="0" fillId="11" borderId="87" xfId="0" applyNumberFormat="1" applyFill="1" applyBorder="1" applyAlignment="1">
      <alignment horizontal="center" vertical="center"/>
    </xf>
    <xf numFmtId="165" fontId="0" fillId="0" borderId="76" xfId="0" applyNumberFormat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25" fillId="11" borderId="20" xfId="0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34" fillId="0" borderId="24" xfId="0" applyFont="1" applyBorder="1" applyAlignment="1">
      <alignment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11" borderId="0" xfId="0" applyFill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">
    <cellStyle name="Hyperlink" xfId="1" builtinId="8"/>
    <cellStyle name="Normal" xfId="0" builtinId="0"/>
    <cellStyle name="Normal 2" xfId="3" xr:uid="{3D30A65E-543A-7E43-AAD1-517C53273C8C}"/>
    <cellStyle name="Percent" xfId="2" builtinId="5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becca Brociek" id="{2ACDCD31-1E22-4B47-B12A-E3241845438B}" userId="S::rebecca.brociek@nottingham.ac.uk::016bd24a-af38-4e03-83a3-c1b6392ab4db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D4" dT="2022-12-13T15:03:34.42" personId="{2ACDCD31-1E22-4B47-B12A-E3241845438B}" id="{B1E50495-C2F7-374E-B702-3C5E090B437A}">
    <text xml:space="preserve">There is a comment to say this would be equivalent to 4% fresh carrot 
</text>
  </threadedComment>
  <threadedComment ref="AF4" dT="2022-12-13T15:04:06.16" personId="{2ACDCD31-1E22-4B47-B12A-E3241845438B}" id="{74534809-9FE2-DE41-AD77-002876BABBCD}">
    <text xml:space="preserve">Equivalent to 4% fresh 
</text>
  </threadedComment>
  <threadedComment ref="AH4" dT="2022-12-13T15:04:26.42" personId="{2ACDCD31-1E22-4B47-B12A-E3241845438B}" id="{60CA5A53-02F3-C84C-B134-7A5D44834936}">
    <text xml:space="preserve">Equivalent to 2% fresh apple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2-12-16T11:36:18.98" personId="{2ACDCD31-1E22-4B47-B12A-E3241845438B}" id="{14F3D1CA-2074-924B-A6A0-25B0F2A6C077}">
    <text xml:space="preserve">(19+30)/2. Number 284 first ingredient was 19% but has been split into three columns. 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2" dT="2022-12-15T15:45:55.18" personId="{2ACDCD31-1E22-4B47-B12A-E3241845438B}" id="{461206ED-9044-5044-B23C-EBB1247B29A4}">
    <text xml:space="preserve">To get to /100g food : 8 [land use] / (1000/364) = 3.07
3.07 m2/100g (or 384 kcal) dog food 
3.07/100*30 [30% of the composition is this ingredient]
= 0.921m2 land 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BV35"/>
  <sheetViews>
    <sheetView zoomScale="80" zoomScaleNormal="80" workbookViewId="0">
      <pane xSplit="1" topLeftCell="B1" activePane="topRight" state="frozen"/>
      <selection activeCell="D24" sqref="D24"/>
      <selection pane="topRight" activeCell="E42" sqref="E42"/>
    </sheetView>
  </sheetViews>
  <sheetFormatPr defaultColWidth="10.796875" defaultRowHeight="15.6"/>
  <cols>
    <col min="1" max="1" width="20.19921875" style="5" bestFit="1" customWidth="1"/>
    <col min="2" max="2" width="20.5" style="4" customWidth="1"/>
    <col min="3" max="3" width="16.5" style="4" customWidth="1"/>
    <col min="4" max="4" width="12.19921875" style="4" customWidth="1"/>
    <col min="5" max="5" width="29" style="4" bestFit="1" customWidth="1"/>
    <col min="6" max="6" width="8" style="4" customWidth="1"/>
    <col min="7" max="7" width="31.5" style="4" bestFit="1" customWidth="1"/>
    <col min="8" max="8" width="5.19921875" style="4" customWidth="1"/>
    <col min="9" max="9" width="31.5" style="4" customWidth="1"/>
    <col min="10" max="10" width="5" style="4" customWidth="1"/>
    <col min="11" max="11" width="38.296875" style="4" bestFit="1" customWidth="1"/>
    <col min="12" max="12" width="4" style="4" bestFit="1" customWidth="1"/>
    <col min="13" max="13" width="31.5" style="4" bestFit="1" customWidth="1"/>
    <col min="14" max="14" width="4" style="4" bestFit="1" customWidth="1"/>
    <col min="15" max="15" width="24.69921875" style="4" bestFit="1" customWidth="1"/>
    <col min="16" max="16" width="4" style="4" bestFit="1" customWidth="1"/>
    <col min="17" max="17" width="20.69921875" style="4" bestFit="1" customWidth="1"/>
    <col min="18" max="18" width="4" style="4" bestFit="1" customWidth="1"/>
    <col min="19" max="19" width="29.296875" style="4" bestFit="1" customWidth="1"/>
    <col min="20" max="20" width="4" style="4" bestFit="1" customWidth="1"/>
    <col min="21" max="21" width="22.5" style="4" bestFit="1" customWidth="1"/>
    <col min="22" max="22" width="5.19921875" style="4" bestFit="1" customWidth="1"/>
    <col min="23" max="23" width="23.5" style="4" bestFit="1" customWidth="1"/>
    <col min="24" max="24" width="4" style="4" bestFit="1" customWidth="1"/>
    <col min="25" max="25" width="33.69921875" style="4" bestFit="1" customWidth="1"/>
    <col min="26" max="26" width="7.19921875" style="4" bestFit="1" customWidth="1"/>
    <col min="27" max="27" width="20.5" style="4" bestFit="1" customWidth="1"/>
    <col min="28" max="28" width="7.19921875" style="4" bestFit="1" customWidth="1"/>
    <col min="29" max="29" width="22.5" style="4" bestFit="1" customWidth="1"/>
    <col min="30" max="30" width="4.69921875" style="4" bestFit="1" customWidth="1"/>
    <col min="31" max="31" width="22.5" style="4" bestFit="1" customWidth="1"/>
    <col min="32" max="32" width="4.19921875" style="4" bestFit="1" customWidth="1"/>
    <col min="33" max="33" width="28.796875" style="4" bestFit="1" customWidth="1"/>
    <col min="34" max="34" width="4.19921875" style="4" bestFit="1" customWidth="1"/>
    <col min="35" max="35" width="19.796875" style="4" bestFit="1" customWidth="1"/>
    <col min="36" max="36" width="5.19921875" style="4" bestFit="1" customWidth="1"/>
    <col min="37" max="37" width="16.5" style="4" bestFit="1" customWidth="1"/>
    <col min="38" max="38" width="5.19921875" style="4" bestFit="1" customWidth="1"/>
    <col min="39" max="39" width="24.19921875" style="4" bestFit="1" customWidth="1"/>
    <col min="40" max="40" width="4.19921875" style="4" bestFit="1" customWidth="1"/>
    <col min="41" max="41" width="22.296875" style="4" bestFit="1" customWidth="1"/>
    <col min="42" max="42" width="6.19921875" style="4" bestFit="1" customWidth="1"/>
    <col min="43" max="43" width="19" style="4" customWidth="1"/>
    <col min="44" max="44" width="6.19921875" style="4" bestFit="1" customWidth="1"/>
    <col min="45" max="45" width="16" style="4" bestFit="1" customWidth="1"/>
    <col min="46" max="46" width="6.19921875" style="4" bestFit="1" customWidth="1"/>
    <col min="47" max="47" width="12" style="4" bestFit="1" customWidth="1"/>
    <col min="48" max="48" width="10.796875" style="4" customWidth="1"/>
    <col min="49" max="49" width="7.69921875" style="4" customWidth="1"/>
    <col min="50" max="50" width="10.796875" style="4" customWidth="1"/>
    <col min="51" max="51" width="7.5" style="4" customWidth="1"/>
    <col min="52" max="52" width="10.796875" style="4" customWidth="1"/>
    <col min="53" max="53" width="8.296875" style="4" customWidth="1"/>
    <col min="54" max="54" width="10.796875" style="4" customWidth="1"/>
    <col min="55" max="55" width="9.69921875" style="4" customWidth="1"/>
    <col min="56" max="56" width="10.796875" style="4" customWidth="1"/>
    <col min="57" max="57" width="6.69921875" style="4" customWidth="1"/>
    <col min="58" max="58" width="10.796875" style="4" customWidth="1"/>
    <col min="59" max="59" width="14" style="4" customWidth="1"/>
    <col min="60" max="60" width="10.796875" style="4" customWidth="1"/>
    <col min="61" max="61" width="8.19921875" style="4" customWidth="1"/>
    <col min="62" max="62" width="10.796875" style="4" customWidth="1"/>
    <col min="63" max="63" width="8.5" style="4" customWidth="1"/>
    <col min="64" max="64" width="10.796875" style="4" customWidth="1"/>
    <col min="65" max="65" width="9.296875" style="4" customWidth="1"/>
    <col min="66" max="66" width="10.796875" style="4" customWidth="1"/>
    <col min="67" max="67" width="6.69921875" style="4" customWidth="1"/>
    <col min="68" max="68" width="10.796875" style="4" customWidth="1"/>
    <col min="69" max="69" width="8.69921875" style="4" customWidth="1"/>
    <col min="70" max="70" width="10.796875" style="4"/>
    <col min="71" max="71" width="31" style="188" bestFit="1" customWidth="1"/>
    <col min="72" max="16384" width="10.796875" style="4"/>
  </cols>
  <sheetData>
    <row r="1" spans="1:74">
      <c r="A1" s="5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  <c r="Y1" s="4">
        <v>25</v>
      </c>
      <c r="Z1" s="4">
        <v>26</v>
      </c>
      <c r="AA1" s="4">
        <v>27</v>
      </c>
      <c r="AB1" s="4">
        <v>28</v>
      </c>
      <c r="AC1" s="4">
        <v>29</v>
      </c>
      <c r="AD1" s="4">
        <v>30</v>
      </c>
      <c r="AE1" s="4">
        <v>31</v>
      </c>
      <c r="AF1" s="4">
        <v>32</v>
      </c>
      <c r="AG1" s="4">
        <v>33</v>
      </c>
      <c r="AH1" s="4">
        <v>34</v>
      </c>
      <c r="AI1" s="4">
        <v>35</v>
      </c>
      <c r="AJ1" s="4">
        <v>36</v>
      </c>
      <c r="AK1" s="4">
        <v>37</v>
      </c>
      <c r="AL1" s="4">
        <v>38</v>
      </c>
      <c r="AM1" s="4">
        <v>39</v>
      </c>
      <c r="AN1" s="4">
        <v>40</v>
      </c>
      <c r="AO1" s="4">
        <v>41</v>
      </c>
      <c r="AP1" s="4">
        <v>42</v>
      </c>
      <c r="AQ1" s="4">
        <v>43</v>
      </c>
      <c r="AR1" s="4">
        <v>44</v>
      </c>
      <c r="AS1" s="4">
        <v>45</v>
      </c>
      <c r="AT1" s="4">
        <v>46</v>
      </c>
      <c r="AU1" s="4">
        <v>48</v>
      </c>
      <c r="AV1" s="4">
        <v>49</v>
      </c>
      <c r="AW1" s="4">
        <v>50</v>
      </c>
      <c r="AX1" s="4">
        <v>51</v>
      </c>
      <c r="AY1" s="4">
        <v>52</v>
      </c>
      <c r="AZ1" s="4">
        <v>53</v>
      </c>
      <c r="BA1" s="4">
        <v>54</v>
      </c>
      <c r="BB1" s="4">
        <v>55</v>
      </c>
      <c r="BC1" s="4">
        <v>56</v>
      </c>
      <c r="BD1" s="4">
        <v>57</v>
      </c>
      <c r="BE1" s="4">
        <v>58</v>
      </c>
      <c r="BF1" s="4">
        <v>59</v>
      </c>
      <c r="BG1" s="4">
        <v>60</v>
      </c>
      <c r="BH1" s="4">
        <v>61</v>
      </c>
      <c r="BI1" s="4">
        <v>62</v>
      </c>
      <c r="BJ1" s="4">
        <v>63</v>
      </c>
      <c r="BK1" s="4">
        <v>64</v>
      </c>
      <c r="BL1" s="4">
        <v>65</v>
      </c>
      <c r="BM1" s="4">
        <v>66</v>
      </c>
      <c r="BN1" s="4">
        <v>67</v>
      </c>
      <c r="BO1" s="4">
        <v>68</v>
      </c>
      <c r="BP1" s="4">
        <v>69</v>
      </c>
      <c r="BQ1" s="4">
        <v>70</v>
      </c>
      <c r="BR1" s="4">
        <v>71</v>
      </c>
    </row>
    <row r="2" spans="1:74">
      <c r="A2" s="189" t="s">
        <v>0</v>
      </c>
      <c r="B2" s="189" t="s">
        <v>1</v>
      </c>
      <c r="C2" s="190" t="s">
        <v>2</v>
      </c>
      <c r="D2" s="190" t="s">
        <v>3</v>
      </c>
      <c r="E2" s="189" t="s">
        <v>4</v>
      </c>
      <c r="F2" s="189" t="s">
        <v>5</v>
      </c>
      <c r="G2" s="189" t="s">
        <v>6</v>
      </c>
      <c r="H2" s="189" t="s">
        <v>5</v>
      </c>
      <c r="I2" s="189" t="s">
        <v>7</v>
      </c>
      <c r="J2" s="191" t="s">
        <v>5</v>
      </c>
      <c r="K2" s="191" t="s">
        <v>8</v>
      </c>
      <c r="L2" s="191" t="s">
        <v>5</v>
      </c>
      <c r="M2" s="191" t="s">
        <v>9</v>
      </c>
      <c r="N2" s="191" t="s">
        <v>5</v>
      </c>
      <c r="O2" s="191" t="s">
        <v>10</v>
      </c>
      <c r="P2" s="191" t="s">
        <v>5</v>
      </c>
      <c r="Q2" s="191" t="s">
        <v>11</v>
      </c>
      <c r="R2" s="191" t="s">
        <v>5</v>
      </c>
      <c r="S2" s="191" t="s">
        <v>12</v>
      </c>
      <c r="T2" s="191" t="s">
        <v>5</v>
      </c>
      <c r="U2" s="191" t="s">
        <v>13</v>
      </c>
      <c r="V2" s="191" t="s">
        <v>5</v>
      </c>
      <c r="W2" s="191" t="s">
        <v>14</v>
      </c>
      <c r="X2" s="191" t="s">
        <v>5</v>
      </c>
      <c r="Y2" s="191" t="s">
        <v>15</v>
      </c>
      <c r="Z2" s="191" t="s">
        <v>5</v>
      </c>
      <c r="AA2" s="191" t="s">
        <v>16</v>
      </c>
      <c r="AB2" s="191" t="s">
        <v>5</v>
      </c>
      <c r="AC2" s="191" t="s">
        <v>17</v>
      </c>
      <c r="AD2" s="191" t="s">
        <v>5</v>
      </c>
      <c r="AE2" s="191" t="s">
        <v>18</v>
      </c>
      <c r="AF2" s="191" t="s">
        <v>5</v>
      </c>
      <c r="AG2" s="191" t="s">
        <v>19</v>
      </c>
      <c r="AH2" s="191" t="s">
        <v>5</v>
      </c>
      <c r="AI2" s="191" t="s">
        <v>20</v>
      </c>
      <c r="AJ2" s="191" t="s">
        <v>5</v>
      </c>
      <c r="AK2" s="191" t="s">
        <v>21</v>
      </c>
      <c r="AL2" s="192" t="s">
        <v>5</v>
      </c>
      <c r="AM2" s="191" t="s">
        <v>22</v>
      </c>
      <c r="AN2" s="191" t="s">
        <v>5</v>
      </c>
      <c r="AO2" s="191" t="s">
        <v>23</v>
      </c>
      <c r="AP2" s="191" t="s">
        <v>5</v>
      </c>
      <c r="AQ2" s="193" t="s">
        <v>24</v>
      </c>
      <c r="AS2" s="4">
        <v>21</v>
      </c>
      <c r="AU2" s="4">
        <v>22</v>
      </c>
      <c r="AW2" s="4">
        <v>23</v>
      </c>
      <c r="AY2" s="4">
        <v>24</v>
      </c>
      <c r="BA2" s="4">
        <v>25</v>
      </c>
      <c r="BC2" s="4">
        <v>26</v>
      </c>
      <c r="BE2" s="4">
        <v>27</v>
      </c>
      <c r="BG2" s="4">
        <v>28</v>
      </c>
      <c r="BI2" s="4">
        <v>29</v>
      </c>
      <c r="BK2" s="4">
        <v>30</v>
      </c>
      <c r="BM2" s="4">
        <v>31</v>
      </c>
      <c r="BO2" s="4">
        <v>32</v>
      </c>
      <c r="BQ2" s="4">
        <v>33</v>
      </c>
      <c r="BS2" s="188" t="s">
        <v>25</v>
      </c>
    </row>
    <row r="3" spans="1:74" s="3" customFormat="1">
      <c r="A3" s="9" t="s">
        <v>26</v>
      </c>
      <c r="B3" s="3" t="s">
        <v>27</v>
      </c>
      <c r="C3" s="3" t="s">
        <v>28</v>
      </c>
      <c r="D3" s="3">
        <v>8</v>
      </c>
      <c r="E3" s="194" t="s">
        <v>29</v>
      </c>
      <c r="F3" s="195">
        <v>24.5</v>
      </c>
      <c r="G3" s="194" t="s">
        <v>30</v>
      </c>
      <c r="H3" s="195">
        <v>16</v>
      </c>
      <c r="I3" s="194" t="s">
        <v>31</v>
      </c>
      <c r="J3" s="195">
        <v>11</v>
      </c>
      <c r="K3" s="194" t="s">
        <v>32</v>
      </c>
      <c r="L3" s="195">
        <v>7.5</v>
      </c>
      <c r="M3" s="194" t="s">
        <v>33</v>
      </c>
      <c r="N3" s="195">
        <v>5.8</v>
      </c>
      <c r="O3" s="194" t="s">
        <v>34</v>
      </c>
      <c r="P3" s="195">
        <v>4.3</v>
      </c>
      <c r="Q3" s="194" t="s">
        <v>35</v>
      </c>
      <c r="R3" s="195">
        <v>5.5</v>
      </c>
      <c r="S3" s="194" t="s">
        <v>36</v>
      </c>
      <c r="T3" s="195">
        <v>4</v>
      </c>
      <c r="U3" s="194" t="s">
        <v>36</v>
      </c>
      <c r="V3" s="195">
        <v>3</v>
      </c>
      <c r="W3" s="194" t="s">
        <v>37</v>
      </c>
      <c r="X3" s="195">
        <v>2</v>
      </c>
      <c r="Y3" s="194" t="s">
        <v>38</v>
      </c>
      <c r="Z3" s="195">
        <v>0.09</v>
      </c>
      <c r="AA3" s="196" t="s">
        <v>39</v>
      </c>
      <c r="AC3" s="194" t="s">
        <v>40</v>
      </c>
      <c r="AD3" s="3">
        <v>0.5</v>
      </c>
      <c r="AE3" s="194" t="s">
        <v>38</v>
      </c>
      <c r="AF3" s="3">
        <v>0.5</v>
      </c>
      <c r="AG3" s="196" t="s">
        <v>41</v>
      </c>
      <c r="AI3" s="196" t="s">
        <v>42</v>
      </c>
      <c r="AK3" s="194" t="s">
        <v>43</v>
      </c>
      <c r="AL3" s="3">
        <v>0.5</v>
      </c>
      <c r="AM3" s="196" t="s">
        <v>44</v>
      </c>
      <c r="AO3" s="196" t="s">
        <v>45</v>
      </c>
      <c r="BS3" s="188">
        <f>(F3+H3+J3+L3+N3+P3+R3+T3+V3+X3+Z3+AB3+AD3+AF3+AH3+AJ3+AL3+AN3+AP3+AR3+AT3+AV3+AX3+AZ3+BB3+BD3+BF3+BH3+BJ3+BL3+BN3+BP3+BR3)</f>
        <v>85.19</v>
      </c>
    </row>
    <row r="4" spans="1:74" s="1" customFormat="1">
      <c r="A4" s="7" t="s">
        <v>46</v>
      </c>
      <c r="B4" s="1" t="s">
        <v>47</v>
      </c>
      <c r="C4" s="1">
        <v>30</v>
      </c>
      <c r="D4" s="1">
        <v>10</v>
      </c>
      <c r="E4" s="197" t="s">
        <v>48</v>
      </c>
      <c r="F4" s="1">
        <v>30</v>
      </c>
      <c r="G4" s="197" t="s">
        <v>49</v>
      </c>
      <c r="H4" s="1">
        <v>22</v>
      </c>
      <c r="I4" s="197" t="s">
        <v>30</v>
      </c>
      <c r="J4" s="1">
        <v>12</v>
      </c>
      <c r="K4" s="197" t="s">
        <v>50</v>
      </c>
      <c r="L4" s="195">
        <v>5.5</v>
      </c>
      <c r="M4" s="197" t="s">
        <v>30</v>
      </c>
      <c r="N4" s="195">
        <v>5.8</v>
      </c>
      <c r="O4" s="197" t="s">
        <v>51</v>
      </c>
      <c r="P4" s="1">
        <v>5</v>
      </c>
      <c r="Q4" s="197" t="s">
        <v>34</v>
      </c>
      <c r="R4" s="1">
        <v>4</v>
      </c>
      <c r="S4" s="197" t="s">
        <v>52</v>
      </c>
      <c r="T4" s="1">
        <v>3.5</v>
      </c>
      <c r="U4" s="197" t="s">
        <v>29</v>
      </c>
      <c r="V4" s="195">
        <v>1.2</v>
      </c>
      <c r="W4" s="197" t="s">
        <v>30</v>
      </c>
      <c r="X4" s="195">
        <v>2</v>
      </c>
      <c r="Y4" s="198" t="s">
        <v>53</v>
      </c>
      <c r="AA4" s="198" t="s">
        <v>41</v>
      </c>
      <c r="AC4" s="197" t="s">
        <v>54</v>
      </c>
      <c r="AD4" s="1">
        <v>4</v>
      </c>
      <c r="AE4" s="197" t="s">
        <v>55</v>
      </c>
      <c r="AF4" s="1">
        <v>4</v>
      </c>
      <c r="AG4" s="197" t="s">
        <v>56</v>
      </c>
      <c r="AH4" s="1">
        <v>2</v>
      </c>
      <c r="AI4" s="198" t="s">
        <v>57</v>
      </c>
      <c r="AK4" s="198" t="s">
        <v>58</v>
      </c>
      <c r="BS4" s="188">
        <f t="shared" ref="BS4:BS32" si="0">(F4+H4+J4+L4+N4+P4+R4+T4+V4+X4+Z4+AB4+AD4+AF4+AH4+AJ4+AL4+AN4+AP4+AR4+AT4+AV4+AX4+AZ4+BB4+BD4+BF4+BH4+BJ4+BL4+BN4+BP4+BR4)</f>
        <v>101</v>
      </c>
    </row>
    <row r="5" spans="1:74" s="1" customFormat="1">
      <c r="A5" s="7" t="s">
        <v>59</v>
      </c>
      <c r="B5" s="1" t="s">
        <v>47</v>
      </c>
      <c r="C5" s="1">
        <v>27.5</v>
      </c>
      <c r="D5" s="1">
        <v>10</v>
      </c>
      <c r="E5" s="197" t="s">
        <v>32</v>
      </c>
      <c r="F5" s="1">
        <v>37.799999999999997</v>
      </c>
      <c r="G5" s="197" t="s">
        <v>60</v>
      </c>
      <c r="H5" s="1">
        <v>27.5</v>
      </c>
      <c r="I5" s="197" t="s">
        <v>61</v>
      </c>
      <c r="J5" s="195">
        <v>18.7</v>
      </c>
      <c r="K5" s="197" t="s">
        <v>36</v>
      </c>
      <c r="L5" s="195">
        <v>7.2</v>
      </c>
      <c r="M5" s="197" t="s">
        <v>62</v>
      </c>
      <c r="N5" s="195">
        <v>5.8</v>
      </c>
      <c r="O5" s="197" t="s">
        <v>63</v>
      </c>
      <c r="P5" s="195">
        <v>4.3</v>
      </c>
      <c r="Q5" s="197" t="s">
        <v>51</v>
      </c>
      <c r="R5" s="195">
        <v>3.3</v>
      </c>
      <c r="S5" s="198" t="s">
        <v>64</v>
      </c>
      <c r="U5" s="198" t="s">
        <v>65</v>
      </c>
      <c r="W5" s="198" t="s">
        <v>66</v>
      </c>
      <c r="Y5" s="198" t="s">
        <v>67</v>
      </c>
      <c r="AA5" s="198" t="s">
        <v>68</v>
      </c>
      <c r="AC5" s="198" t="s">
        <v>69</v>
      </c>
      <c r="AE5" s="198" t="s">
        <v>70</v>
      </c>
      <c r="AG5" s="197" t="s">
        <v>71</v>
      </c>
      <c r="AH5" s="1">
        <v>0.5</v>
      </c>
      <c r="BS5" s="188">
        <f t="shared" si="0"/>
        <v>105.1</v>
      </c>
    </row>
    <row r="6" spans="1:74" s="1" customFormat="1">
      <c r="A6" s="7" t="s">
        <v>72</v>
      </c>
      <c r="B6" s="1" t="s">
        <v>47</v>
      </c>
      <c r="C6" s="1">
        <v>40</v>
      </c>
      <c r="D6" s="1">
        <v>10</v>
      </c>
      <c r="E6" s="197" t="s">
        <v>48</v>
      </c>
      <c r="F6" s="1">
        <v>40</v>
      </c>
      <c r="G6" s="197" t="s">
        <v>73</v>
      </c>
      <c r="H6" s="1">
        <v>19</v>
      </c>
      <c r="I6" s="197" t="s">
        <v>74</v>
      </c>
      <c r="J6" s="195">
        <v>18.7</v>
      </c>
      <c r="K6" s="197" t="s">
        <v>51</v>
      </c>
      <c r="L6" s="195">
        <v>7.2</v>
      </c>
      <c r="M6" s="197" t="s">
        <v>63</v>
      </c>
      <c r="N6" s="195">
        <v>5.8</v>
      </c>
      <c r="O6" s="197" t="s">
        <v>75</v>
      </c>
      <c r="P6" s="195">
        <v>4.3</v>
      </c>
      <c r="Q6" s="197" t="s">
        <v>48</v>
      </c>
      <c r="R6" s="195">
        <v>3.3</v>
      </c>
      <c r="S6" s="197" t="s">
        <v>76</v>
      </c>
      <c r="T6" s="195">
        <v>3.3</v>
      </c>
      <c r="U6" s="197" t="s">
        <v>33</v>
      </c>
      <c r="V6" s="195">
        <v>1.2</v>
      </c>
      <c r="W6" s="198" t="s">
        <v>77</v>
      </c>
      <c r="Y6" s="197" t="s">
        <v>62</v>
      </c>
      <c r="Z6" s="195">
        <v>0.3775</v>
      </c>
      <c r="AA6" s="198" t="s">
        <v>41</v>
      </c>
      <c r="AC6" s="198" t="s">
        <v>78</v>
      </c>
      <c r="AE6" s="198" t="s">
        <v>79</v>
      </c>
      <c r="AG6" s="197" t="s">
        <v>71</v>
      </c>
      <c r="AH6" s="1">
        <v>0.5</v>
      </c>
      <c r="AI6" s="198" t="s">
        <v>68</v>
      </c>
      <c r="AK6" s="198" t="s">
        <v>80</v>
      </c>
      <c r="AM6" s="198" t="s">
        <v>81</v>
      </c>
      <c r="AO6" s="198" t="s">
        <v>44</v>
      </c>
      <c r="AQ6" s="198" t="s">
        <v>82</v>
      </c>
      <c r="BS6" s="188">
        <f t="shared" si="0"/>
        <v>103.67749999999999</v>
      </c>
    </row>
    <row r="7" spans="1:74" s="6" customFormat="1" ht="31.2">
      <c r="A7" s="7" t="s">
        <v>83</v>
      </c>
      <c r="B7" s="24" t="s">
        <v>84</v>
      </c>
      <c r="C7" s="199">
        <v>30</v>
      </c>
      <c r="D7" s="199">
        <v>10</v>
      </c>
      <c r="E7" s="200" t="s">
        <v>85</v>
      </c>
      <c r="F7" s="24">
        <v>30</v>
      </c>
      <c r="G7" s="201" t="s">
        <v>86</v>
      </c>
      <c r="H7" s="202">
        <v>17</v>
      </c>
      <c r="I7" s="201" t="s">
        <v>86</v>
      </c>
      <c r="J7" s="203">
        <v>18.7</v>
      </c>
      <c r="K7" s="201" t="s">
        <v>87</v>
      </c>
      <c r="L7" s="203">
        <v>7.2</v>
      </c>
      <c r="M7" s="201" t="s">
        <v>51</v>
      </c>
      <c r="N7" s="195">
        <v>5.8</v>
      </c>
      <c r="O7" s="201" t="s">
        <v>48</v>
      </c>
      <c r="P7" s="6">
        <v>4.8</v>
      </c>
      <c r="Q7" s="201" t="s">
        <v>88</v>
      </c>
      <c r="R7" s="195">
        <v>3.3</v>
      </c>
      <c r="S7" s="201" t="s">
        <v>63</v>
      </c>
      <c r="T7" s="6">
        <v>2.9</v>
      </c>
      <c r="U7" s="201" t="s">
        <v>51</v>
      </c>
      <c r="V7" s="195">
        <v>1.2</v>
      </c>
      <c r="W7" s="204" t="s">
        <v>41</v>
      </c>
      <c r="Y7" s="204" t="s">
        <v>89</v>
      </c>
      <c r="AA7" s="201" t="s">
        <v>33</v>
      </c>
      <c r="AB7" s="195">
        <v>0.60250000000000004</v>
      </c>
      <c r="AK7" s="204" t="s">
        <v>90</v>
      </c>
      <c r="BS7" s="188">
        <f t="shared" si="0"/>
        <v>91.502500000000012</v>
      </c>
    </row>
    <row r="8" spans="1:74" s="1" customFormat="1">
      <c r="A8" s="7" t="s">
        <v>91</v>
      </c>
      <c r="B8" s="1" t="s">
        <v>47</v>
      </c>
      <c r="C8" s="1">
        <v>20</v>
      </c>
      <c r="D8" s="1">
        <v>10</v>
      </c>
      <c r="E8" s="197" t="s">
        <v>48</v>
      </c>
      <c r="F8" s="1">
        <v>20</v>
      </c>
      <c r="G8" s="197" t="s">
        <v>92</v>
      </c>
      <c r="H8" s="195">
        <v>17</v>
      </c>
      <c r="I8" s="197" t="s">
        <v>60</v>
      </c>
      <c r="J8" s="195">
        <v>18.7</v>
      </c>
      <c r="K8" s="197" t="s">
        <v>86</v>
      </c>
      <c r="L8" s="195">
        <v>7.2</v>
      </c>
      <c r="M8" s="197" t="s">
        <v>73</v>
      </c>
      <c r="N8" s="1">
        <v>9</v>
      </c>
      <c r="O8" s="197" t="s">
        <v>51</v>
      </c>
      <c r="P8" s="195">
        <v>4.3</v>
      </c>
      <c r="Q8" s="197" t="s">
        <v>63</v>
      </c>
      <c r="R8" s="195">
        <v>3.3</v>
      </c>
      <c r="S8" s="198" t="s">
        <v>93</v>
      </c>
      <c r="U8" s="197" t="s">
        <v>94</v>
      </c>
      <c r="V8" s="195">
        <v>1.2</v>
      </c>
      <c r="W8" s="197" t="s">
        <v>86</v>
      </c>
      <c r="X8" s="195">
        <v>2</v>
      </c>
      <c r="Y8" s="197" t="s">
        <v>92</v>
      </c>
      <c r="Z8" s="195">
        <v>0.3775</v>
      </c>
      <c r="AA8" s="198" t="s">
        <v>41</v>
      </c>
      <c r="AC8" s="197" t="s">
        <v>75</v>
      </c>
      <c r="AD8" s="1">
        <v>0.5</v>
      </c>
      <c r="AE8" s="197" t="s">
        <v>95</v>
      </c>
      <c r="AF8" s="1">
        <v>0.5</v>
      </c>
      <c r="BS8" s="188">
        <f t="shared" si="0"/>
        <v>84.077500000000001</v>
      </c>
    </row>
    <row r="9" spans="1:74" s="1" customFormat="1">
      <c r="A9" s="7" t="s">
        <v>96</v>
      </c>
      <c r="B9" s="1" t="s">
        <v>47</v>
      </c>
      <c r="C9" s="1">
        <v>26</v>
      </c>
      <c r="D9" s="1">
        <v>10</v>
      </c>
      <c r="E9" s="197" t="s">
        <v>86</v>
      </c>
      <c r="F9" s="195">
        <v>24.5</v>
      </c>
      <c r="G9" s="197" t="s">
        <v>60</v>
      </c>
      <c r="H9" s="1">
        <v>26</v>
      </c>
      <c r="I9" s="197" t="s">
        <v>51</v>
      </c>
      <c r="J9" s="195">
        <v>18.7</v>
      </c>
      <c r="K9" s="197" t="s">
        <v>73</v>
      </c>
      <c r="L9" s="1">
        <v>5</v>
      </c>
      <c r="M9" s="197" t="s">
        <v>97</v>
      </c>
      <c r="N9" s="195">
        <v>5.8</v>
      </c>
      <c r="O9" s="197" t="s">
        <v>62</v>
      </c>
      <c r="P9" s="195">
        <v>4.3</v>
      </c>
      <c r="Q9" s="197" t="s">
        <v>35</v>
      </c>
      <c r="R9" s="195">
        <v>3.3</v>
      </c>
      <c r="S9" s="197" t="s">
        <v>86</v>
      </c>
      <c r="T9" s="195">
        <v>3.3</v>
      </c>
      <c r="U9" s="198" t="s">
        <v>98</v>
      </c>
      <c r="W9" s="197" t="s">
        <v>33</v>
      </c>
      <c r="X9" s="195">
        <v>2</v>
      </c>
      <c r="Y9" s="197" t="s">
        <v>36</v>
      </c>
      <c r="Z9" s="195">
        <v>0.3775</v>
      </c>
      <c r="AA9" s="198" t="s">
        <v>41</v>
      </c>
      <c r="AC9" s="197" t="s">
        <v>37</v>
      </c>
      <c r="AD9" s="1">
        <v>0.5</v>
      </c>
      <c r="AE9" s="198" t="s">
        <v>70</v>
      </c>
      <c r="AG9" s="198" t="s">
        <v>99</v>
      </c>
      <c r="AI9" s="198" t="s">
        <v>100</v>
      </c>
      <c r="AK9" s="198" t="s">
        <v>101</v>
      </c>
      <c r="AM9" s="198" t="s">
        <v>102</v>
      </c>
      <c r="AO9" s="198" t="s">
        <v>103</v>
      </c>
      <c r="AQ9" s="197" t="s">
        <v>71</v>
      </c>
      <c r="AR9" s="1">
        <v>0.5</v>
      </c>
      <c r="AS9" s="198" t="s">
        <v>104</v>
      </c>
      <c r="AT9" s="198"/>
      <c r="AU9" s="198" t="s">
        <v>105</v>
      </c>
      <c r="AW9" s="198" t="s">
        <v>106</v>
      </c>
      <c r="AY9" s="197" t="s">
        <v>107</v>
      </c>
      <c r="AZ9" s="1">
        <v>0.5</v>
      </c>
      <c r="BA9" s="197" t="s">
        <v>108</v>
      </c>
      <c r="BB9" s="1">
        <v>0.5</v>
      </c>
      <c r="BC9" s="198" t="s">
        <v>109</v>
      </c>
      <c r="BD9" s="198"/>
      <c r="BE9" s="198" t="s">
        <v>110</v>
      </c>
      <c r="BF9" s="198"/>
      <c r="BG9" s="198" t="s">
        <v>111</v>
      </c>
      <c r="BH9" s="198"/>
      <c r="BI9" s="198" t="s">
        <v>112</v>
      </c>
      <c r="BJ9" s="198"/>
      <c r="BK9" s="198" t="s">
        <v>113</v>
      </c>
      <c r="BL9" s="198"/>
      <c r="BM9" s="198" t="s">
        <v>114</v>
      </c>
      <c r="BN9" s="198"/>
      <c r="BO9" s="198" t="s">
        <v>115</v>
      </c>
      <c r="BP9" s="198"/>
      <c r="BQ9" s="198" t="s">
        <v>116</v>
      </c>
      <c r="BS9" s="188">
        <f t="shared" si="0"/>
        <v>95.277499999999989</v>
      </c>
    </row>
    <row r="10" spans="1:74" s="1" customFormat="1">
      <c r="A10" s="7" t="s">
        <v>117</v>
      </c>
      <c r="B10" s="1" t="s">
        <v>118</v>
      </c>
      <c r="C10" s="1">
        <v>43</v>
      </c>
      <c r="D10" s="1">
        <v>10</v>
      </c>
      <c r="E10" s="197" t="s">
        <v>119</v>
      </c>
      <c r="F10" s="1">
        <v>36</v>
      </c>
      <c r="G10" s="197" t="s">
        <v>120</v>
      </c>
      <c r="H10" s="1">
        <v>7</v>
      </c>
      <c r="I10" s="197" t="s">
        <v>74</v>
      </c>
      <c r="J10" s="1">
        <v>18</v>
      </c>
      <c r="K10" s="197" t="s">
        <v>121</v>
      </c>
      <c r="L10" s="1">
        <v>13</v>
      </c>
      <c r="M10" s="197" t="s">
        <v>122</v>
      </c>
      <c r="N10" s="195">
        <v>5.8</v>
      </c>
      <c r="O10" s="197" t="s">
        <v>121</v>
      </c>
      <c r="P10" s="1">
        <v>4</v>
      </c>
      <c r="Q10" s="197" t="s">
        <v>34</v>
      </c>
      <c r="R10" s="195">
        <v>3.3</v>
      </c>
      <c r="S10" s="198" t="s">
        <v>41</v>
      </c>
      <c r="U10" s="198" t="s">
        <v>123</v>
      </c>
      <c r="W10" s="197" t="s">
        <v>124</v>
      </c>
      <c r="X10" s="1">
        <v>2</v>
      </c>
      <c r="Y10" s="197" t="s">
        <v>125</v>
      </c>
      <c r="Z10" s="195">
        <v>0.3775</v>
      </c>
      <c r="AA10" s="198" t="s">
        <v>126</v>
      </c>
      <c r="AC10" s="197" t="s">
        <v>95</v>
      </c>
      <c r="AD10" s="1">
        <v>0.5</v>
      </c>
      <c r="AE10" s="197" t="s">
        <v>29</v>
      </c>
      <c r="AF10" s="1">
        <v>0.5</v>
      </c>
      <c r="AG10" s="205" t="s">
        <v>127</v>
      </c>
      <c r="AI10" s="198" t="s">
        <v>128</v>
      </c>
      <c r="AK10" s="197" t="s">
        <v>37</v>
      </c>
      <c r="AL10" s="1">
        <v>0.5</v>
      </c>
      <c r="AM10" s="197" t="s">
        <v>56</v>
      </c>
      <c r="AN10" s="1">
        <v>0.5</v>
      </c>
      <c r="AO10" s="198" t="s">
        <v>129</v>
      </c>
      <c r="AQ10" s="198" t="s">
        <v>44</v>
      </c>
      <c r="AS10" s="197" t="s">
        <v>107</v>
      </c>
      <c r="AT10" s="1">
        <v>0.5</v>
      </c>
      <c r="BS10" s="188">
        <f t="shared" si="0"/>
        <v>91.977499999999992</v>
      </c>
    </row>
    <row r="11" spans="1:74" s="1" customFormat="1">
      <c r="A11" s="7" t="s">
        <v>130</v>
      </c>
      <c r="B11" s="1" t="s">
        <v>118</v>
      </c>
      <c r="C11" s="1">
        <v>18</v>
      </c>
      <c r="D11" s="1">
        <v>10</v>
      </c>
      <c r="E11" s="197" t="s">
        <v>131</v>
      </c>
      <c r="F11" s="1">
        <v>20</v>
      </c>
      <c r="G11" s="197" t="s">
        <v>132</v>
      </c>
      <c r="H11" s="1">
        <v>18</v>
      </c>
      <c r="I11" s="197" t="s">
        <v>38</v>
      </c>
      <c r="J11" s="195">
        <v>18.7</v>
      </c>
      <c r="K11" s="197" t="s">
        <v>133</v>
      </c>
      <c r="L11" s="1">
        <v>3</v>
      </c>
      <c r="M11" s="198" t="s">
        <v>41</v>
      </c>
      <c r="O11" s="198" t="s">
        <v>134</v>
      </c>
      <c r="BS11" s="188">
        <f t="shared" si="0"/>
        <v>59.7</v>
      </c>
      <c r="BT11" s="240"/>
      <c r="BU11" s="240"/>
      <c r="BV11" s="240"/>
    </row>
    <row r="12" spans="1:74" s="1" customFormat="1">
      <c r="A12" s="7" t="s">
        <v>135</v>
      </c>
      <c r="B12" s="1" t="s">
        <v>136</v>
      </c>
      <c r="C12" s="1">
        <v>15</v>
      </c>
      <c r="D12" s="1">
        <v>10</v>
      </c>
      <c r="E12" s="197" t="s">
        <v>131</v>
      </c>
      <c r="F12" s="1">
        <v>45</v>
      </c>
      <c r="G12" s="197" t="s">
        <v>132</v>
      </c>
      <c r="H12" s="1">
        <v>16</v>
      </c>
      <c r="I12" s="197" t="s">
        <v>133</v>
      </c>
      <c r="J12" s="195">
        <v>18.7</v>
      </c>
      <c r="K12" s="197" t="s">
        <v>38</v>
      </c>
      <c r="L12" s="195">
        <v>7.2</v>
      </c>
      <c r="M12" s="198" t="s">
        <v>137</v>
      </c>
      <c r="O12" s="198" t="s">
        <v>41</v>
      </c>
      <c r="Q12" s="198" t="s">
        <v>138</v>
      </c>
      <c r="S12" s="198" t="s">
        <v>134</v>
      </c>
      <c r="BS12" s="188">
        <f t="shared" si="0"/>
        <v>86.9</v>
      </c>
    </row>
    <row r="13" spans="1:74" s="1" customFormat="1">
      <c r="A13" s="7" t="s">
        <v>139</v>
      </c>
      <c r="B13" s="1" t="s">
        <v>140</v>
      </c>
      <c r="C13" s="1">
        <v>0</v>
      </c>
      <c r="D13" s="1">
        <v>10</v>
      </c>
      <c r="E13" s="197" t="s">
        <v>86</v>
      </c>
      <c r="F13" s="195">
        <v>24.5</v>
      </c>
      <c r="G13" s="197" t="s">
        <v>92</v>
      </c>
      <c r="H13" s="195">
        <v>17</v>
      </c>
      <c r="I13" s="197" t="s">
        <v>141</v>
      </c>
      <c r="J13" s="195">
        <v>18.7</v>
      </c>
      <c r="K13" s="197" t="s">
        <v>94</v>
      </c>
      <c r="L13" s="195">
        <v>7.2</v>
      </c>
      <c r="M13" s="197" t="s">
        <v>51</v>
      </c>
      <c r="N13" s="195">
        <v>5.8</v>
      </c>
      <c r="O13" s="197" t="s">
        <v>86</v>
      </c>
      <c r="P13" s="195">
        <v>4.3</v>
      </c>
      <c r="Q13" s="197" t="s">
        <v>33</v>
      </c>
      <c r="R13" s="195">
        <v>3.3</v>
      </c>
      <c r="S13" s="198" t="s">
        <v>93</v>
      </c>
      <c r="U13" s="197" t="s">
        <v>38</v>
      </c>
      <c r="V13" s="195">
        <v>1.2</v>
      </c>
      <c r="W13" s="197" t="s">
        <v>62</v>
      </c>
      <c r="X13" s="195">
        <v>2</v>
      </c>
      <c r="Y13" s="198" t="s">
        <v>41</v>
      </c>
      <c r="BS13" s="188">
        <f>(F13+H13+J13+L13+N13+P13+R13+T13+V13+X13+Z13+AB13+AD13+AF13+AH13+AJ13+AL13+AN13+AP13+AR13+AT13+AV13+AX13+AZ13+BB13+BD13+BF13+BH13+BJ13+BL13+BN13+BP13+BR13)</f>
        <v>84</v>
      </c>
    </row>
    <row r="14" spans="1:74" s="1" customFormat="1">
      <c r="A14" s="7" t="s">
        <v>142</v>
      </c>
      <c r="B14" s="1" t="s">
        <v>140</v>
      </c>
      <c r="C14" s="1">
        <v>27</v>
      </c>
      <c r="D14" s="1">
        <v>10</v>
      </c>
      <c r="E14" s="197" t="s">
        <v>143</v>
      </c>
      <c r="F14" s="1">
        <v>27</v>
      </c>
      <c r="G14" s="197" t="s">
        <v>143</v>
      </c>
      <c r="H14" s="1">
        <v>5</v>
      </c>
      <c r="I14" s="197" t="s">
        <v>34</v>
      </c>
      <c r="J14" s="1">
        <v>20</v>
      </c>
      <c r="K14" s="197" t="s">
        <v>74</v>
      </c>
      <c r="L14" s="1">
        <v>16</v>
      </c>
      <c r="M14" s="197" t="s">
        <v>36</v>
      </c>
      <c r="N14" s="195">
        <v>5.8</v>
      </c>
      <c r="O14" s="197" t="s">
        <v>29</v>
      </c>
      <c r="P14" s="195">
        <v>4.3</v>
      </c>
      <c r="Q14" s="197" t="s">
        <v>36</v>
      </c>
      <c r="R14" s="1">
        <v>4</v>
      </c>
      <c r="S14" s="197" t="s">
        <v>40</v>
      </c>
      <c r="T14" s="195">
        <v>3.3</v>
      </c>
      <c r="U14" s="197" t="s">
        <v>62</v>
      </c>
      <c r="V14" s="195">
        <v>1.2</v>
      </c>
      <c r="W14" s="197" t="s">
        <v>141</v>
      </c>
      <c r="X14" s="195">
        <v>2</v>
      </c>
      <c r="Y14" s="198" t="s">
        <v>41</v>
      </c>
      <c r="AA14" s="198" t="s">
        <v>126</v>
      </c>
      <c r="AC14" s="197" t="s">
        <v>38</v>
      </c>
      <c r="AD14" s="1">
        <v>0.5</v>
      </c>
      <c r="AE14" s="197" t="s">
        <v>30</v>
      </c>
      <c r="AF14" s="1">
        <v>0.5</v>
      </c>
      <c r="AG14" s="198" t="s">
        <v>128</v>
      </c>
      <c r="AI14" s="198" t="s">
        <v>129</v>
      </c>
      <c r="AK14" s="198" t="s">
        <v>44</v>
      </c>
      <c r="AM14" s="197" t="s">
        <v>56</v>
      </c>
      <c r="AN14" s="1">
        <v>0.5</v>
      </c>
      <c r="AO14" s="197" t="s">
        <v>107</v>
      </c>
      <c r="AP14" s="1">
        <v>0.5</v>
      </c>
      <c r="BS14" s="188">
        <f t="shared" si="0"/>
        <v>90.6</v>
      </c>
    </row>
    <row r="15" spans="1:74" s="1" customFormat="1">
      <c r="A15" s="7" t="s">
        <v>144</v>
      </c>
      <c r="B15" s="1" t="s">
        <v>140</v>
      </c>
      <c r="C15" s="1">
        <v>34</v>
      </c>
      <c r="D15" s="1">
        <v>10</v>
      </c>
      <c r="E15" s="197" t="s">
        <v>141</v>
      </c>
      <c r="F15" s="1">
        <v>29</v>
      </c>
      <c r="G15" s="197" t="s">
        <v>143</v>
      </c>
      <c r="H15" s="1">
        <v>5</v>
      </c>
      <c r="I15" s="197" t="s">
        <v>73</v>
      </c>
      <c r="J15" s="1">
        <v>26</v>
      </c>
      <c r="K15" s="197" t="s">
        <v>86</v>
      </c>
      <c r="L15" s="195">
        <v>7.2</v>
      </c>
      <c r="M15" s="197" t="s">
        <v>51</v>
      </c>
      <c r="N15" s="195">
        <v>5.8</v>
      </c>
      <c r="O15" s="197" t="s">
        <v>63</v>
      </c>
      <c r="P15" s="195">
        <v>4.3</v>
      </c>
      <c r="Q15" s="197" t="s">
        <v>75</v>
      </c>
      <c r="R15" s="195">
        <v>3.3</v>
      </c>
      <c r="S15" s="197" t="s">
        <v>52</v>
      </c>
      <c r="T15" s="195">
        <v>3.3</v>
      </c>
      <c r="U15" s="197" t="s">
        <v>33</v>
      </c>
      <c r="V15" s="195">
        <v>1.2</v>
      </c>
      <c r="W15" s="197" t="s">
        <v>62</v>
      </c>
      <c r="X15" s="195">
        <v>2</v>
      </c>
      <c r="Y15" s="198" t="s">
        <v>77</v>
      </c>
      <c r="AA15" s="198" t="s">
        <v>41</v>
      </c>
      <c r="AC15" s="198" t="s">
        <v>145</v>
      </c>
      <c r="AE15" s="198" t="s">
        <v>146</v>
      </c>
      <c r="AG15" s="197" t="s">
        <v>71</v>
      </c>
      <c r="AH15" s="1">
        <v>0.5</v>
      </c>
      <c r="AI15" s="198" t="s">
        <v>68</v>
      </c>
      <c r="AK15" s="198" t="s">
        <v>80</v>
      </c>
      <c r="AM15" s="198" t="s">
        <v>147</v>
      </c>
      <c r="AO15" s="198" t="s">
        <v>44</v>
      </c>
      <c r="AQ15" s="198" t="s">
        <v>82</v>
      </c>
      <c r="BS15" s="188">
        <f>(F15+H15+J15+L15+N15+P15+R15+T15+V15+X15+Z15+AB15+AD15+AF15+AH15+AJ15+AL15+AN15+AP15+AR15+AT15+AV15+AX15+AZ15+BB15+BD15+BF15+BH15+BJ15+BL15+BN15+BP15+BR15)</f>
        <v>87.6</v>
      </c>
    </row>
    <row r="16" spans="1:74" s="1" customFormat="1" ht="15" customHeight="1">
      <c r="A16" s="7" t="s">
        <v>148</v>
      </c>
      <c r="B16" s="1" t="s">
        <v>140</v>
      </c>
      <c r="C16" s="1">
        <v>45</v>
      </c>
      <c r="D16" s="1">
        <v>10</v>
      </c>
      <c r="E16" s="197" t="s">
        <v>141</v>
      </c>
      <c r="F16" s="1">
        <v>25</v>
      </c>
      <c r="G16" s="197" t="s">
        <v>143</v>
      </c>
      <c r="H16" s="1">
        <v>20</v>
      </c>
      <c r="I16" s="197" t="s">
        <v>34</v>
      </c>
      <c r="J16" s="1">
        <v>31</v>
      </c>
      <c r="K16" s="197" t="s">
        <v>63</v>
      </c>
      <c r="L16" s="195">
        <v>7.2</v>
      </c>
      <c r="M16" s="197" t="s">
        <v>62</v>
      </c>
      <c r="N16" s="1">
        <v>4</v>
      </c>
      <c r="O16" s="197" t="s">
        <v>141</v>
      </c>
      <c r="P16" s="195">
        <v>4.3</v>
      </c>
      <c r="Q16" s="197" t="s">
        <v>36</v>
      </c>
      <c r="R16" s="195">
        <v>3.3</v>
      </c>
      <c r="S16" s="197" t="s">
        <v>38</v>
      </c>
      <c r="T16" s="195">
        <v>3.3</v>
      </c>
      <c r="U16" s="198" t="s">
        <v>149</v>
      </c>
      <c r="W16" s="198" t="s">
        <v>41</v>
      </c>
      <c r="BS16" s="188">
        <f t="shared" si="0"/>
        <v>98.1</v>
      </c>
    </row>
    <row r="17" spans="1:71" s="1" customFormat="1">
      <c r="A17" s="7" t="s">
        <v>150</v>
      </c>
      <c r="B17" s="1" t="s">
        <v>140</v>
      </c>
      <c r="C17" s="1">
        <v>23.5</v>
      </c>
      <c r="D17" s="1">
        <v>10</v>
      </c>
      <c r="E17" s="197" t="s">
        <v>141</v>
      </c>
      <c r="F17" s="1">
        <v>23.5</v>
      </c>
      <c r="G17" s="197" t="s">
        <v>87</v>
      </c>
      <c r="H17" s="195">
        <v>17</v>
      </c>
      <c r="I17" s="197" t="s">
        <v>32</v>
      </c>
      <c r="J17" s="195">
        <v>18.7</v>
      </c>
      <c r="K17" s="197" t="s">
        <v>73</v>
      </c>
      <c r="L17" s="195">
        <v>7.2</v>
      </c>
      <c r="M17" s="197" t="s">
        <v>62</v>
      </c>
      <c r="N17" s="195">
        <v>5.8</v>
      </c>
      <c r="O17" s="197" t="s">
        <v>34</v>
      </c>
      <c r="P17" s="1">
        <v>3.9</v>
      </c>
      <c r="Q17" s="197" t="s">
        <v>141</v>
      </c>
      <c r="R17" s="1">
        <v>3.5</v>
      </c>
      <c r="S17" s="197" t="s">
        <v>141</v>
      </c>
      <c r="T17" s="1">
        <v>2.9</v>
      </c>
      <c r="U17" s="197" t="s">
        <v>151</v>
      </c>
      <c r="V17" s="195">
        <v>1.2</v>
      </c>
      <c r="W17" s="198" t="s">
        <v>152</v>
      </c>
      <c r="Y17" s="197" t="s">
        <v>38</v>
      </c>
      <c r="Z17" s="195">
        <v>0.3775</v>
      </c>
      <c r="AA17" s="198" t="s">
        <v>153</v>
      </c>
      <c r="AC17" s="198" t="s">
        <v>154</v>
      </c>
      <c r="AE17" s="197" t="s">
        <v>95</v>
      </c>
      <c r="AF17" s="1">
        <v>0.5</v>
      </c>
      <c r="AG17" s="198" t="s">
        <v>155</v>
      </c>
      <c r="AI17" s="197" t="s">
        <v>156</v>
      </c>
      <c r="AJ17" s="1">
        <v>0.1</v>
      </c>
      <c r="AK17" s="198" t="s">
        <v>157</v>
      </c>
      <c r="AM17" s="197" t="s">
        <v>71</v>
      </c>
      <c r="AN17" s="1">
        <v>0.5</v>
      </c>
      <c r="AO17" s="198" t="s">
        <v>158</v>
      </c>
      <c r="AQ17" s="198" t="s">
        <v>159</v>
      </c>
      <c r="AS17" s="198" t="s">
        <v>160</v>
      </c>
      <c r="BS17" s="188">
        <f t="shared" si="0"/>
        <v>85.177500000000009</v>
      </c>
    </row>
    <row r="18" spans="1:71" s="2" customFormat="1">
      <c r="A18" s="8" t="s">
        <v>161</v>
      </c>
      <c r="B18" s="2" t="s">
        <v>162</v>
      </c>
      <c r="C18" s="2">
        <v>0</v>
      </c>
      <c r="D18" s="2">
        <v>9.5</v>
      </c>
      <c r="E18" s="206" t="s">
        <v>73</v>
      </c>
      <c r="F18" s="195">
        <v>29.2</v>
      </c>
      <c r="G18" s="206" t="s">
        <v>86</v>
      </c>
      <c r="H18" s="195">
        <v>17</v>
      </c>
      <c r="I18" s="206" t="s">
        <v>51</v>
      </c>
      <c r="J18" s="195">
        <v>18.7</v>
      </c>
      <c r="K18" s="206" t="s">
        <v>86</v>
      </c>
      <c r="L18" s="195">
        <v>7.2</v>
      </c>
      <c r="M18" s="206" t="s">
        <v>86</v>
      </c>
      <c r="N18" s="195">
        <v>5.8</v>
      </c>
      <c r="O18" s="206" t="s">
        <v>132</v>
      </c>
      <c r="P18" s="195">
        <v>4.3</v>
      </c>
      <c r="Q18" s="206" t="s">
        <v>63</v>
      </c>
      <c r="R18" s="195">
        <v>3.3</v>
      </c>
      <c r="S18" s="206" t="s">
        <v>92</v>
      </c>
      <c r="T18" s="195">
        <v>3.3</v>
      </c>
      <c r="U18" s="207" t="s">
        <v>41</v>
      </c>
      <c r="V18" s="195"/>
      <c r="W18" s="206" t="s">
        <v>95</v>
      </c>
      <c r="X18" s="195">
        <v>2</v>
      </c>
      <c r="Y18" s="206" t="s">
        <v>133</v>
      </c>
      <c r="Z18" s="195">
        <v>0.3775</v>
      </c>
      <c r="AA18" s="206" t="s">
        <v>163</v>
      </c>
      <c r="AB18" s="195">
        <v>0.60250000000000004</v>
      </c>
      <c r="AC18" s="207" t="s">
        <v>164</v>
      </c>
      <c r="AE18" s="207" t="s">
        <v>89</v>
      </c>
      <c r="AG18" s="207" t="s">
        <v>165</v>
      </c>
      <c r="AI18" s="207" t="s">
        <v>166</v>
      </c>
      <c r="BS18" s="188">
        <f t="shared" si="0"/>
        <v>91.78</v>
      </c>
    </row>
    <row r="19" spans="1:71" s="2" customFormat="1">
      <c r="A19" s="8" t="s">
        <v>167</v>
      </c>
      <c r="B19" s="2" t="s">
        <v>162</v>
      </c>
      <c r="C19" s="2">
        <v>0</v>
      </c>
      <c r="D19" s="2">
        <v>9.5</v>
      </c>
      <c r="E19" s="206" t="s">
        <v>73</v>
      </c>
      <c r="F19" s="195">
        <v>29.2</v>
      </c>
      <c r="G19" s="206" t="s">
        <v>86</v>
      </c>
      <c r="H19" s="195">
        <v>17</v>
      </c>
      <c r="I19" s="206" t="s">
        <v>51</v>
      </c>
      <c r="J19" s="195">
        <v>18.7</v>
      </c>
      <c r="K19" s="206" t="s">
        <v>86</v>
      </c>
      <c r="L19" s="195">
        <v>7.2</v>
      </c>
      <c r="M19" s="206" t="s">
        <v>60</v>
      </c>
      <c r="N19" s="195">
        <v>5.8</v>
      </c>
      <c r="O19" s="206" t="s">
        <v>132</v>
      </c>
      <c r="P19" s="195">
        <v>4.3</v>
      </c>
      <c r="Q19" s="206" t="s">
        <v>63</v>
      </c>
      <c r="R19" s="195">
        <v>3.3</v>
      </c>
      <c r="S19" s="206" t="s">
        <v>92</v>
      </c>
      <c r="T19" s="195">
        <v>3.3</v>
      </c>
      <c r="U19" s="206" t="s">
        <v>95</v>
      </c>
      <c r="V19" s="195">
        <v>1.2</v>
      </c>
      <c r="W19" s="207" t="s">
        <v>41</v>
      </c>
      <c r="Y19" s="206" t="s">
        <v>133</v>
      </c>
      <c r="Z19" s="195">
        <v>0.3775</v>
      </c>
      <c r="AA19" s="206" t="s">
        <v>163</v>
      </c>
      <c r="AB19" s="195">
        <v>0.60250000000000004</v>
      </c>
      <c r="AC19" s="207" t="s">
        <v>164</v>
      </c>
      <c r="AE19" s="207" t="s">
        <v>89</v>
      </c>
      <c r="AG19" s="207" t="s">
        <v>165</v>
      </c>
      <c r="AI19" s="207" t="s">
        <v>166</v>
      </c>
      <c r="BS19" s="188">
        <f t="shared" si="0"/>
        <v>90.98</v>
      </c>
    </row>
    <row r="20" spans="1:71" s="2" customFormat="1">
      <c r="A20" s="8" t="s">
        <v>168</v>
      </c>
      <c r="B20" s="2" t="s">
        <v>162</v>
      </c>
      <c r="C20" s="2">
        <v>0</v>
      </c>
      <c r="D20" s="2">
        <v>8.5</v>
      </c>
      <c r="E20" s="206" t="s">
        <v>73</v>
      </c>
      <c r="F20" s="195">
        <v>29.2</v>
      </c>
      <c r="G20" s="206" t="s">
        <v>92</v>
      </c>
      <c r="H20" s="195">
        <v>17</v>
      </c>
      <c r="I20" s="206" t="s">
        <v>86</v>
      </c>
      <c r="J20" s="195">
        <v>18.7</v>
      </c>
      <c r="K20" s="206" t="s">
        <v>95</v>
      </c>
      <c r="L20" s="2">
        <v>7.7</v>
      </c>
      <c r="M20" s="206" t="s">
        <v>169</v>
      </c>
      <c r="N20" s="195">
        <v>5.8</v>
      </c>
      <c r="O20" s="206" t="s">
        <v>75</v>
      </c>
      <c r="P20" s="195">
        <v>4.3</v>
      </c>
      <c r="Q20" s="207" t="s">
        <v>170</v>
      </c>
      <c r="S20" s="206" t="s">
        <v>52</v>
      </c>
      <c r="T20" s="195">
        <v>3.3</v>
      </c>
      <c r="U20" s="206" t="s">
        <v>29</v>
      </c>
      <c r="V20" s="195">
        <v>1.2</v>
      </c>
      <c r="W20" s="207" t="s">
        <v>41</v>
      </c>
      <c r="Y20" s="207" t="s">
        <v>171</v>
      </c>
      <c r="AA20" s="206" t="s">
        <v>76</v>
      </c>
      <c r="AB20" s="195">
        <v>0.60250000000000004</v>
      </c>
      <c r="AC20" s="206" t="s">
        <v>33</v>
      </c>
      <c r="AD20" s="2">
        <v>0.5</v>
      </c>
      <c r="AE20" s="207" t="s">
        <v>172</v>
      </c>
      <c r="AG20" s="207" t="s">
        <v>160</v>
      </c>
      <c r="BS20" s="188">
        <f t="shared" si="0"/>
        <v>88.302500000000009</v>
      </c>
    </row>
    <row r="21" spans="1:71" s="2" customFormat="1">
      <c r="A21" s="8" t="s">
        <v>173</v>
      </c>
      <c r="B21" s="2" t="s">
        <v>162</v>
      </c>
      <c r="C21" s="2">
        <v>0</v>
      </c>
      <c r="D21" s="2">
        <v>10</v>
      </c>
      <c r="E21" s="206" t="s">
        <v>131</v>
      </c>
      <c r="F21" s="195">
        <v>29.2</v>
      </c>
      <c r="G21" s="206" t="s">
        <v>38</v>
      </c>
      <c r="H21" s="195">
        <v>17</v>
      </c>
      <c r="I21" s="206" t="s">
        <v>133</v>
      </c>
      <c r="J21" s="195">
        <v>18.7</v>
      </c>
      <c r="K21" s="206" t="s">
        <v>122</v>
      </c>
      <c r="L21" s="195">
        <v>7.2</v>
      </c>
      <c r="M21" s="206" t="s">
        <v>133</v>
      </c>
      <c r="N21" s="195">
        <v>5.8</v>
      </c>
      <c r="O21" s="206" t="s">
        <v>132</v>
      </c>
      <c r="P21" s="195">
        <v>4.3</v>
      </c>
      <c r="Q21" s="207" t="s">
        <v>41</v>
      </c>
      <c r="S21" s="206" t="s">
        <v>174</v>
      </c>
      <c r="T21" s="195">
        <v>3.3</v>
      </c>
      <c r="BS21" s="188">
        <f t="shared" si="0"/>
        <v>85.5</v>
      </c>
    </row>
    <row r="22" spans="1:71" s="2" customFormat="1">
      <c r="A22" s="8" t="s">
        <v>175</v>
      </c>
      <c r="B22" s="2" t="s">
        <v>162</v>
      </c>
      <c r="C22" s="2">
        <v>0</v>
      </c>
      <c r="D22" s="2">
        <v>10</v>
      </c>
      <c r="E22" s="206" t="s">
        <v>86</v>
      </c>
      <c r="F22" s="195">
        <v>29.2</v>
      </c>
      <c r="G22" s="206" t="s">
        <v>73</v>
      </c>
      <c r="H22" s="195">
        <v>17</v>
      </c>
      <c r="I22" s="206" t="s">
        <v>75</v>
      </c>
      <c r="J22" s="195">
        <v>18.7</v>
      </c>
      <c r="K22" s="206" t="s">
        <v>176</v>
      </c>
      <c r="L22" s="195">
        <v>7.2</v>
      </c>
      <c r="M22" s="206" t="s">
        <v>169</v>
      </c>
      <c r="N22" s="195">
        <v>5.8</v>
      </c>
      <c r="O22" s="207" t="s">
        <v>177</v>
      </c>
      <c r="Q22" s="206" t="s">
        <v>63</v>
      </c>
      <c r="R22" s="195">
        <v>3.3</v>
      </c>
      <c r="S22" s="207" t="s">
        <v>41</v>
      </c>
      <c r="U22" s="206" t="s">
        <v>163</v>
      </c>
      <c r="V22" s="195">
        <v>1.2</v>
      </c>
      <c r="W22" s="206" t="s">
        <v>95</v>
      </c>
      <c r="X22" s="195">
        <v>2</v>
      </c>
      <c r="BS22" s="188">
        <f t="shared" si="0"/>
        <v>84.4</v>
      </c>
    </row>
    <row r="23" spans="1:71" s="3" customFormat="1">
      <c r="A23" s="9" t="s">
        <v>178</v>
      </c>
      <c r="B23" s="3" t="s">
        <v>27</v>
      </c>
      <c r="C23" s="3" t="s">
        <v>28</v>
      </c>
      <c r="D23" s="3">
        <v>10</v>
      </c>
      <c r="E23" s="194" t="s">
        <v>74</v>
      </c>
      <c r="F23" s="3">
        <v>6.3</v>
      </c>
      <c r="G23" s="194" t="s">
        <v>32</v>
      </c>
      <c r="H23" s="3">
        <v>6.3</v>
      </c>
      <c r="I23" s="194" t="s">
        <v>36</v>
      </c>
      <c r="J23" s="3">
        <v>6.3</v>
      </c>
      <c r="K23" s="194" t="s">
        <v>38</v>
      </c>
      <c r="L23" s="195">
        <v>7.5</v>
      </c>
      <c r="M23" s="194" t="s">
        <v>33</v>
      </c>
      <c r="N23" s="195">
        <v>5.8</v>
      </c>
      <c r="O23" s="196" t="s">
        <v>179</v>
      </c>
      <c r="Q23" s="194" t="s">
        <v>30</v>
      </c>
      <c r="R23" s="195">
        <v>5.5</v>
      </c>
      <c r="S23" s="196" t="s">
        <v>180</v>
      </c>
      <c r="U23" s="196" t="s">
        <v>181</v>
      </c>
      <c r="W23" s="196" t="s">
        <v>182</v>
      </c>
      <c r="Y23" s="194" t="s">
        <v>75</v>
      </c>
      <c r="Z23" s="195">
        <v>0.09</v>
      </c>
      <c r="AA23" s="196" t="s">
        <v>153</v>
      </c>
      <c r="AC23" s="194" t="s">
        <v>37</v>
      </c>
      <c r="AD23" s="3">
        <v>0.5</v>
      </c>
      <c r="AE23" s="194" t="s">
        <v>183</v>
      </c>
      <c r="AF23" s="3">
        <v>0.5</v>
      </c>
      <c r="AG23" s="194" t="s">
        <v>56</v>
      </c>
      <c r="AH23" s="3">
        <v>0.5</v>
      </c>
      <c r="BS23" s="188">
        <f t="shared" si="0"/>
        <v>39.29</v>
      </c>
    </row>
    <row r="24" spans="1:71" s="3" customFormat="1">
      <c r="A24" s="9" t="s">
        <v>184</v>
      </c>
      <c r="B24" s="3" t="s">
        <v>27</v>
      </c>
      <c r="C24" s="3" t="s">
        <v>28</v>
      </c>
      <c r="D24" s="3">
        <v>8</v>
      </c>
      <c r="E24" s="194" t="s">
        <v>185</v>
      </c>
      <c r="F24" s="195">
        <v>24.5</v>
      </c>
      <c r="G24" s="194" t="s">
        <v>92</v>
      </c>
      <c r="H24" s="195">
        <v>16</v>
      </c>
      <c r="I24" s="194" t="s">
        <v>86</v>
      </c>
      <c r="J24" s="195">
        <v>11</v>
      </c>
      <c r="K24" s="194" t="s">
        <v>174</v>
      </c>
      <c r="L24" s="195">
        <v>7.5</v>
      </c>
      <c r="M24" s="196" t="s">
        <v>186</v>
      </c>
      <c r="O24" s="194" t="s">
        <v>187</v>
      </c>
      <c r="P24" s="195">
        <v>4.3</v>
      </c>
      <c r="Q24" s="196" t="s">
        <v>188</v>
      </c>
      <c r="S24" s="194" t="s">
        <v>33</v>
      </c>
      <c r="T24" s="195">
        <v>4</v>
      </c>
      <c r="U24" s="196" t="s">
        <v>189</v>
      </c>
      <c r="W24" s="194" t="s">
        <v>73</v>
      </c>
      <c r="X24" s="195">
        <v>2</v>
      </c>
      <c r="BS24" s="188">
        <f t="shared" si="0"/>
        <v>69.3</v>
      </c>
    </row>
    <row r="25" spans="1:71" s="1" customFormat="1">
      <c r="A25" s="7" t="s">
        <v>190</v>
      </c>
      <c r="B25" s="1" t="s">
        <v>47</v>
      </c>
      <c r="C25" s="1">
        <v>60</v>
      </c>
      <c r="D25" s="1">
        <v>10</v>
      </c>
      <c r="E25" s="197" t="s">
        <v>48</v>
      </c>
      <c r="F25" s="1">
        <v>30</v>
      </c>
      <c r="G25" s="197" t="s">
        <v>48</v>
      </c>
      <c r="H25" s="1">
        <v>24</v>
      </c>
      <c r="I25" s="197" t="s">
        <v>73</v>
      </c>
      <c r="J25" s="1">
        <v>19</v>
      </c>
      <c r="K25" s="197" t="s">
        <v>51</v>
      </c>
      <c r="L25" s="1">
        <v>4</v>
      </c>
      <c r="M25" s="197" t="s">
        <v>97</v>
      </c>
      <c r="N25" s="1">
        <v>2</v>
      </c>
      <c r="O25" s="197" t="s">
        <v>35</v>
      </c>
      <c r="P25" s="1">
        <v>3.5</v>
      </c>
      <c r="Q25" s="198" t="s">
        <v>191</v>
      </c>
      <c r="S25" s="197" t="s">
        <v>95</v>
      </c>
      <c r="T25" s="195">
        <v>3.3</v>
      </c>
      <c r="U25" s="198" t="s">
        <v>41</v>
      </c>
      <c r="W25" s="198" t="s">
        <v>192</v>
      </c>
      <c r="Y25" s="197" t="s">
        <v>62</v>
      </c>
      <c r="Z25" s="1">
        <v>0.7</v>
      </c>
      <c r="AA25" s="197" t="s">
        <v>37</v>
      </c>
      <c r="AB25" s="1">
        <v>0.4</v>
      </c>
      <c r="AC25" s="197" t="s">
        <v>71</v>
      </c>
      <c r="AD25" s="1">
        <v>0.5</v>
      </c>
      <c r="BS25" s="188">
        <f t="shared" si="0"/>
        <v>87.4</v>
      </c>
    </row>
    <row r="26" spans="1:71" s="3" customFormat="1">
      <c r="A26" s="9" t="s">
        <v>193</v>
      </c>
      <c r="B26" s="3" t="s">
        <v>27</v>
      </c>
      <c r="C26" s="3" t="s">
        <v>28</v>
      </c>
      <c r="D26" s="3">
        <v>8</v>
      </c>
      <c r="E26" s="194" t="s">
        <v>185</v>
      </c>
      <c r="F26" s="195">
        <v>24.5</v>
      </c>
      <c r="G26" s="194" t="s">
        <v>86</v>
      </c>
      <c r="H26" s="195">
        <v>16</v>
      </c>
      <c r="I26" s="194" t="s">
        <v>73</v>
      </c>
      <c r="J26" s="195">
        <v>11</v>
      </c>
      <c r="K26" s="194" t="s">
        <v>38</v>
      </c>
      <c r="L26" s="195">
        <v>7.5</v>
      </c>
      <c r="M26" s="194" t="s">
        <v>36</v>
      </c>
      <c r="N26" s="195">
        <v>5.8</v>
      </c>
      <c r="O26" s="194" t="s">
        <v>63</v>
      </c>
      <c r="P26" s="195">
        <v>4.3</v>
      </c>
      <c r="Q26" s="194" t="s">
        <v>33</v>
      </c>
      <c r="R26" s="195">
        <v>5.5</v>
      </c>
      <c r="S26" s="194" t="s">
        <v>183</v>
      </c>
      <c r="T26" s="195">
        <v>4</v>
      </c>
      <c r="U26" s="196" t="s">
        <v>194</v>
      </c>
      <c r="W26" s="196" t="s">
        <v>41</v>
      </c>
      <c r="Y26" s="194" t="s">
        <v>71</v>
      </c>
      <c r="Z26" s="3">
        <v>0.09</v>
      </c>
      <c r="AA26" s="196" t="s">
        <v>195</v>
      </c>
      <c r="BS26" s="188">
        <f t="shared" si="0"/>
        <v>78.69</v>
      </c>
    </row>
    <row r="27" spans="1:71" s="10" customFormat="1" ht="25.05" customHeight="1">
      <c r="A27" s="9" t="s">
        <v>196</v>
      </c>
      <c r="B27" s="3" t="s">
        <v>27</v>
      </c>
      <c r="C27" s="10" t="s">
        <v>28</v>
      </c>
      <c r="D27" s="10">
        <v>10</v>
      </c>
      <c r="E27" s="208" t="s">
        <v>32</v>
      </c>
      <c r="F27" s="10">
        <v>30</v>
      </c>
      <c r="G27" s="208" t="s">
        <v>36</v>
      </c>
      <c r="H27" s="10">
        <v>16</v>
      </c>
      <c r="I27" s="208" t="s">
        <v>40</v>
      </c>
      <c r="J27" s="10">
        <v>11</v>
      </c>
      <c r="K27" s="208" t="s">
        <v>86</v>
      </c>
      <c r="L27" s="10">
        <v>7.5</v>
      </c>
      <c r="M27" s="209" t="s">
        <v>197</v>
      </c>
      <c r="N27" s="3"/>
      <c r="O27" s="208" t="s">
        <v>38</v>
      </c>
      <c r="P27" s="195">
        <v>4.3</v>
      </c>
      <c r="Q27" s="208" t="s">
        <v>33</v>
      </c>
      <c r="R27" s="10">
        <v>5.5</v>
      </c>
      <c r="S27" s="209" t="s">
        <v>198</v>
      </c>
      <c r="U27" s="208" t="s">
        <v>29</v>
      </c>
      <c r="V27" s="10">
        <v>3</v>
      </c>
      <c r="W27" s="209" t="s">
        <v>41</v>
      </c>
      <c r="Y27" s="208" t="s">
        <v>56</v>
      </c>
      <c r="Z27" s="195">
        <v>0.09</v>
      </c>
      <c r="AA27" s="209" t="s">
        <v>199</v>
      </c>
      <c r="AC27" s="209" t="s">
        <v>200</v>
      </c>
      <c r="AE27" s="208" t="s">
        <v>71</v>
      </c>
      <c r="AF27" s="10">
        <v>0.5</v>
      </c>
      <c r="AG27" s="209" t="s">
        <v>201</v>
      </c>
      <c r="AI27" s="209" t="s">
        <v>202</v>
      </c>
      <c r="AK27" s="209" t="s">
        <v>203</v>
      </c>
      <c r="AM27" s="209" t="s">
        <v>204</v>
      </c>
      <c r="AO27" s="209" t="s">
        <v>205</v>
      </c>
      <c r="AQ27" s="209" t="s">
        <v>206</v>
      </c>
      <c r="AS27" s="209" t="s">
        <v>207</v>
      </c>
      <c r="AT27" s="209"/>
      <c r="AU27" s="209" t="s">
        <v>208</v>
      </c>
      <c r="BS27" s="188">
        <f t="shared" si="0"/>
        <v>77.89</v>
      </c>
    </row>
    <row r="28" spans="1:71" s="3" customFormat="1">
      <c r="A28" s="9" t="s">
        <v>209</v>
      </c>
      <c r="B28" s="3" t="s">
        <v>27</v>
      </c>
      <c r="C28" s="3" t="s">
        <v>28</v>
      </c>
      <c r="D28" s="3">
        <v>10</v>
      </c>
      <c r="E28" s="194" t="s">
        <v>92</v>
      </c>
      <c r="F28" s="195">
        <v>24.5</v>
      </c>
      <c r="G28" s="194" t="s">
        <v>86</v>
      </c>
      <c r="H28" s="195">
        <v>16</v>
      </c>
      <c r="I28" s="194" t="s">
        <v>185</v>
      </c>
      <c r="J28" s="195">
        <v>11</v>
      </c>
      <c r="K28" s="194" t="s">
        <v>92</v>
      </c>
      <c r="L28" s="195">
        <v>7.5</v>
      </c>
      <c r="M28" s="194" t="s">
        <v>86</v>
      </c>
      <c r="N28" s="195">
        <v>5.8</v>
      </c>
      <c r="O28" s="194" t="s">
        <v>63</v>
      </c>
      <c r="P28" s="195">
        <v>4.3</v>
      </c>
      <c r="Q28" s="194" t="s">
        <v>38</v>
      </c>
      <c r="R28" s="195">
        <v>5.5</v>
      </c>
      <c r="S28" s="194" t="s">
        <v>73</v>
      </c>
      <c r="T28" s="195">
        <v>4</v>
      </c>
      <c r="U28" s="194" t="s">
        <v>210</v>
      </c>
      <c r="V28" s="195">
        <v>3</v>
      </c>
      <c r="W28" s="194" t="s">
        <v>33</v>
      </c>
      <c r="X28" s="195">
        <v>2</v>
      </c>
      <c r="Y28" s="196" t="s">
        <v>41</v>
      </c>
      <c r="AA28" s="194" t="s">
        <v>62</v>
      </c>
      <c r="AB28" s="195">
        <v>1.0049999999999999</v>
      </c>
      <c r="AC28" s="196" t="s">
        <v>211</v>
      </c>
      <c r="AE28" s="196" t="s">
        <v>212</v>
      </c>
      <c r="AG28" s="196" t="s">
        <v>213</v>
      </c>
      <c r="AI28" s="196" t="s">
        <v>214</v>
      </c>
      <c r="AK28" s="196" t="s">
        <v>215</v>
      </c>
      <c r="AM28" s="194" t="s">
        <v>71</v>
      </c>
      <c r="AN28" s="3">
        <v>0.5</v>
      </c>
      <c r="BS28" s="188">
        <f t="shared" si="0"/>
        <v>85.10499999999999</v>
      </c>
    </row>
    <row r="29" spans="1:71" s="1" customFormat="1">
      <c r="A29" s="7" t="s">
        <v>216</v>
      </c>
      <c r="B29" s="1" t="s">
        <v>140</v>
      </c>
      <c r="C29" s="1">
        <v>26</v>
      </c>
      <c r="D29" s="1">
        <v>10</v>
      </c>
      <c r="E29" s="197" t="s">
        <v>141</v>
      </c>
      <c r="F29" s="1">
        <v>26</v>
      </c>
      <c r="G29" s="197" t="s">
        <v>73</v>
      </c>
      <c r="H29" s="1">
        <v>20</v>
      </c>
      <c r="I29" s="197" t="s">
        <v>86</v>
      </c>
      <c r="J29" s="195">
        <v>18.7</v>
      </c>
      <c r="K29" s="197" t="s">
        <v>87</v>
      </c>
      <c r="L29" s="195">
        <v>7.2</v>
      </c>
      <c r="M29" s="197" t="s">
        <v>51</v>
      </c>
      <c r="N29" s="195">
        <v>5.8</v>
      </c>
      <c r="O29" s="197" t="s">
        <v>51</v>
      </c>
      <c r="P29" s="195">
        <v>4.3</v>
      </c>
      <c r="Q29" s="197" t="s">
        <v>63</v>
      </c>
      <c r="R29" s="195">
        <v>3.3</v>
      </c>
      <c r="S29" s="197" t="s">
        <v>62</v>
      </c>
      <c r="T29" s="195">
        <v>3.3</v>
      </c>
      <c r="U29" s="198" t="s">
        <v>188</v>
      </c>
      <c r="W29" s="198" t="s">
        <v>153</v>
      </c>
      <c r="Y29" s="198" t="s">
        <v>217</v>
      </c>
      <c r="AA29" s="210" t="s">
        <v>71</v>
      </c>
      <c r="AB29" s="1">
        <v>0.01</v>
      </c>
      <c r="BS29" s="188">
        <f t="shared" si="0"/>
        <v>88.61</v>
      </c>
    </row>
    <row r="30" spans="1:71" s="1" customFormat="1">
      <c r="A30" s="7" t="s">
        <v>218</v>
      </c>
      <c r="B30" s="1" t="s">
        <v>118</v>
      </c>
      <c r="C30" s="1">
        <v>15</v>
      </c>
      <c r="D30" s="1">
        <v>10</v>
      </c>
      <c r="E30" s="197" t="s">
        <v>131</v>
      </c>
      <c r="F30" s="195">
        <v>24.5</v>
      </c>
      <c r="G30" s="197" t="s">
        <v>132</v>
      </c>
      <c r="H30" s="1">
        <v>15</v>
      </c>
      <c r="I30" s="197" t="s">
        <v>38</v>
      </c>
      <c r="J30" s="195">
        <v>18.7</v>
      </c>
      <c r="K30" s="197" t="s">
        <v>38</v>
      </c>
      <c r="L30" s="195">
        <v>7.2</v>
      </c>
      <c r="M30" s="197" t="s">
        <v>133</v>
      </c>
      <c r="N30" s="195">
        <v>5.8</v>
      </c>
      <c r="O30" s="198" t="s">
        <v>41</v>
      </c>
      <c r="BS30" s="188">
        <f t="shared" si="0"/>
        <v>71.2</v>
      </c>
    </row>
    <row r="31" spans="1:71" s="1" customFormat="1">
      <c r="A31" s="7" t="s">
        <v>219</v>
      </c>
      <c r="B31" s="1" t="s">
        <v>118</v>
      </c>
      <c r="C31" s="1">
        <v>27</v>
      </c>
      <c r="D31" s="1">
        <v>10</v>
      </c>
      <c r="E31" s="197" t="s">
        <v>119</v>
      </c>
      <c r="F31" s="1">
        <v>14</v>
      </c>
      <c r="G31" s="197" t="s">
        <v>132</v>
      </c>
      <c r="H31" s="1">
        <v>13</v>
      </c>
      <c r="I31" s="197" t="s">
        <v>34</v>
      </c>
      <c r="J31" s="1">
        <v>25</v>
      </c>
      <c r="K31" s="197" t="s">
        <v>74</v>
      </c>
      <c r="L31" s="195">
        <v>7.2</v>
      </c>
      <c r="M31" s="197" t="s">
        <v>30</v>
      </c>
      <c r="N31" s="1">
        <v>8</v>
      </c>
      <c r="O31" s="197" t="s">
        <v>51</v>
      </c>
      <c r="P31" s="1">
        <v>5</v>
      </c>
      <c r="Q31" s="197" t="s">
        <v>51</v>
      </c>
      <c r="R31" s="195">
        <v>3.3</v>
      </c>
      <c r="S31" s="197" t="s">
        <v>63</v>
      </c>
      <c r="T31" s="195">
        <v>3.3</v>
      </c>
      <c r="U31" s="198" t="s">
        <v>41</v>
      </c>
      <c r="W31" s="197" t="s">
        <v>56</v>
      </c>
      <c r="X31" s="1">
        <v>4</v>
      </c>
      <c r="Y31" s="197" t="s">
        <v>95</v>
      </c>
      <c r="Z31" s="1">
        <v>0.5</v>
      </c>
      <c r="AA31" s="198" t="s">
        <v>220</v>
      </c>
      <c r="BS31" s="188">
        <f t="shared" si="0"/>
        <v>83.3</v>
      </c>
    </row>
    <row r="32" spans="1:71" s="1" customFormat="1">
      <c r="A32" s="7" t="s">
        <v>221</v>
      </c>
      <c r="B32" s="1" t="s">
        <v>222</v>
      </c>
      <c r="C32" s="1">
        <v>30</v>
      </c>
      <c r="D32" s="1">
        <v>10</v>
      </c>
      <c r="E32" s="197" t="s">
        <v>132</v>
      </c>
      <c r="F32" s="1">
        <v>30</v>
      </c>
      <c r="G32" s="197" t="s">
        <v>121</v>
      </c>
      <c r="H32" s="195">
        <v>17</v>
      </c>
      <c r="I32" s="198" t="s">
        <v>223</v>
      </c>
      <c r="K32" s="197" t="s">
        <v>51</v>
      </c>
      <c r="L32" s="1">
        <v>6</v>
      </c>
      <c r="M32" s="197" t="s">
        <v>224</v>
      </c>
      <c r="N32" s="195">
        <v>5.8</v>
      </c>
      <c r="O32" s="197" t="s">
        <v>62</v>
      </c>
      <c r="P32" s="195">
        <v>4.3</v>
      </c>
      <c r="Q32" s="197" t="s">
        <v>63</v>
      </c>
      <c r="R32" s="195">
        <v>3.3</v>
      </c>
      <c r="S32" s="198" t="s">
        <v>225</v>
      </c>
      <c r="U32" s="198" t="s">
        <v>226</v>
      </c>
      <c r="W32" s="197" t="s">
        <v>71</v>
      </c>
      <c r="BS32" s="188">
        <f t="shared" si="0"/>
        <v>66.399999999999991</v>
      </c>
    </row>
    <row r="33" spans="1:71" s="125" customFormat="1">
      <c r="A33" s="211" t="s">
        <v>227</v>
      </c>
      <c r="B33" s="2" t="s">
        <v>162</v>
      </c>
      <c r="C33" s="125" t="s">
        <v>28</v>
      </c>
      <c r="D33" s="125">
        <v>10</v>
      </c>
      <c r="E33" s="212" t="s">
        <v>73</v>
      </c>
      <c r="F33" s="125">
        <v>65</v>
      </c>
      <c r="G33" s="206" t="s">
        <v>75</v>
      </c>
      <c r="H33" s="125">
        <v>18</v>
      </c>
      <c r="I33" s="213" t="s">
        <v>51</v>
      </c>
      <c r="J33" s="195">
        <v>18.7</v>
      </c>
      <c r="K33" s="213" t="s">
        <v>56</v>
      </c>
      <c r="L33" s="195">
        <v>7.2</v>
      </c>
      <c r="M33" s="213" t="s">
        <v>95</v>
      </c>
      <c r="N33" s="125">
        <v>3</v>
      </c>
      <c r="O33" s="213" t="s">
        <v>228</v>
      </c>
      <c r="P33" s="195">
        <v>4.3</v>
      </c>
      <c r="Q33" s="212" t="s">
        <v>33</v>
      </c>
      <c r="R33" s="195">
        <v>3.3</v>
      </c>
      <c r="S33" s="214" t="s">
        <v>157</v>
      </c>
      <c r="U33" s="214" t="s">
        <v>229</v>
      </c>
      <c r="W33" s="214" t="s">
        <v>230</v>
      </c>
      <c r="X33" s="2"/>
      <c r="Y33" s="214" t="s">
        <v>89</v>
      </c>
      <c r="Z33" s="2"/>
      <c r="AA33" s="215" t="s">
        <v>231</v>
      </c>
      <c r="AB33" s="2"/>
      <c r="AC33" s="215" t="s">
        <v>232</v>
      </c>
      <c r="AE33" s="216" t="s">
        <v>71</v>
      </c>
      <c r="AF33" s="125">
        <v>0.5</v>
      </c>
      <c r="AG33" s="215" t="s">
        <v>233</v>
      </c>
      <c r="AI33" s="215" t="s">
        <v>234</v>
      </c>
      <c r="BS33" s="188">
        <f>(F33+H33+J33+L33+N33+P33+R33+T33+V33+X33+Z33+AB33+AD33+AF33+AH33+AJ33+AL33+AN33+AP33+AR33+AT33+AV33+AX33+AZ33+BB33+BD33+BF33+BH33+BJ33+BL33+BN33+BP33+BR33)</f>
        <v>120</v>
      </c>
    </row>
    <row r="34" spans="1:71">
      <c r="A34" s="231"/>
      <c r="B34" s="232"/>
      <c r="C34" s="233"/>
      <c r="D34" s="233"/>
      <c r="E34" s="233"/>
      <c r="F34" s="233"/>
      <c r="G34" s="233"/>
      <c r="H34" s="233"/>
      <c r="I34" s="233"/>
    </row>
    <row r="35" spans="1:71">
      <c r="C35" s="4" t="s">
        <v>235</v>
      </c>
    </row>
  </sheetData>
  <mergeCells count="1">
    <mergeCell ref="BT11:BV11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"/>
  <sheetViews>
    <sheetView workbookViewId="0">
      <selection activeCell="B7" sqref="B7"/>
    </sheetView>
  </sheetViews>
  <sheetFormatPr defaultColWidth="10.796875" defaultRowHeight="15.6"/>
  <cols>
    <col min="1" max="5" width="10.796875" style="4"/>
    <col min="6" max="7" width="17.5" style="4" bestFit="1" customWidth="1"/>
    <col min="8" max="16384" width="10.796875" style="4"/>
  </cols>
  <sheetData>
    <row r="1" spans="1:13">
      <c r="A1" s="241" t="s">
        <v>236</v>
      </c>
      <c r="B1" s="241"/>
      <c r="C1" s="241"/>
    </row>
    <row r="3" spans="1:13">
      <c r="B3" s="241" t="s">
        <v>237</v>
      </c>
      <c r="C3" s="241"/>
      <c r="D3" s="241"/>
      <c r="E3" s="241"/>
      <c r="F3" s="241"/>
      <c r="G3" s="241"/>
      <c r="H3" s="241"/>
      <c r="I3" s="241"/>
      <c r="J3" s="241"/>
      <c r="K3" s="241"/>
      <c r="L3" s="28"/>
      <c r="M3" s="28"/>
    </row>
    <row r="4" spans="1:13">
      <c r="B4" s="48">
        <v>1</v>
      </c>
      <c r="C4" s="48">
        <v>2</v>
      </c>
      <c r="D4" s="48">
        <v>3</v>
      </c>
      <c r="E4" s="48">
        <v>4</v>
      </c>
      <c r="F4" s="48">
        <v>5</v>
      </c>
      <c r="G4" s="48">
        <v>6</v>
      </c>
      <c r="H4" s="48">
        <v>7</v>
      </c>
      <c r="I4" s="48">
        <v>8</v>
      </c>
      <c r="J4" s="48">
        <v>9</v>
      </c>
      <c r="K4" s="48">
        <v>10</v>
      </c>
      <c r="L4" s="48">
        <v>11</v>
      </c>
      <c r="M4" s="48">
        <v>12</v>
      </c>
    </row>
    <row r="5" spans="1:13">
      <c r="A5" s="28" t="s">
        <v>238</v>
      </c>
      <c r="B5" s="46">
        <f>AVERAGE('Food full composition_all'!F4:F17,'Food full composition_all'!F25,'Food full composition_all'!F29:F32)</f>
        <v>28.252631578947366</v>
      </c>
      <c r="C5" s="46">
        <f>AVERAGE('Food full composition_all'!H4:H6,'Food full composition_all'!H9:H12,'Food full composition_all'!H15,'Food full composition_all'!H14,'Food full composition_all'!H16,'Food full composition_all'!H25,'Food full composition_all'!H29:H31)</f>
        <v>16.964285714285715</v>
      </c>
      <c r="D5" s="47">
        <f>AVERAGE('Food full composition_all'!J4,'Food full composition_all'!J10,'Food full composition_all'!J14:J16,'Food full composition_all'!J23,'Food full composition_all'!J25,'Food full composition_all'!J27,'Food full composition_all'!J31)</f>
        <v>18.700000000000003</v>
      </c>
      <c r="E5" s="46">
        <f>AVERAGE('Food full composition_all'!L4,'Food full composition_all'!L9:L11,'Food full composition_all'!L14,'Food full composition_all'!N25,'Food full composition_all'!L32)</f>
        <v>7.2142857142857144</v>
      </c>
      <c r="F5" s="47">
        <f>AVERAGE('Food full composition_all'!N8,'Food full composition_all'!N16,'Food full composition_all'!N25,'Food full composition_all'!N31)</f>
        <v>5.75</v>
      </c>
      <c r="G5" s="46">
        <f>AVERAGE('Food full composition_all'!P4,'Food full composition_all'!P7,'Food full composition_all'!P10,'Food full composition_all'!P11,'Food full composition_all'!P17,'Food full composition_all'!P25,'Food full composition_all'!P31)</f>
        <v>4.3666666666666663</v>
      </c>
      <c r="H5" s="46">
        <f>AVERAGE('Food full composition_all'!R4,'Food full composition_all'!R14,'Food full composition_all'!R17,'Food full composition_all'!R25)</f>
        <v>3.8333333333333335</v>
      </c>
      <c r="I5" s="46">
        <f>AVERAGE('Food full composition_all'!T4,'Food full composition_all'!T7,'Food full composition_all'!T12,'Food full composition_all'!T17)</f>
        <v>3.1</v>
      </c>
      <c r="J5" s="46" t="e">
        <f>AVERAGE('Food full composition_all'!V10,'Food full composition_all'!V16)</f>
        <v>#DIV/0!</v>
      </c>
      <c r="K5" s="46">
        <f>AVERAGE('Food full composition_all'!X10,'Food full composition_all'!X29,'Food full composition_all'!X31)</f>
        <v>3</v>
      </c>
      <c r="L5" s="4">
        <f>AVERAGE('Food full composition_all'!Z7,'Food full composition_all'!Z25,'Food full composition_all'!Z29,'Food full composition_all'!Z31)</f>
        <v>0.6</v>
      </c>
      <c r="M5" s="4">
        <f>AVERAGE('Food full composition_all'!AB10,'Food full composition_all'!AB14,'Food full composition_all'!AB29,'Food full composition_all'!AB25)</f>
        <v>0.20500000000000002</v>
      </c>
    </row>
    <row r="6" spans="1:13">
      <c r="A6" s="28" t="s">
        <v>239</v>
      </c>
      <c r="B6" s="242" t="s">
        <v>240</v>
      </c>
      <c r="C6" s="242"/>
      <c r="D6" s="242"/>
      <c r="E6" s="242"/>
      <c r="F6" s="242"/>
      <c r="G6" s="242"/>
      <c r="H6" s="242"/>
      <c r="I6" s="242"/>
      <c r="J6" s="242"/>
      <c r="K6" s="242"/>
    </row>
    <row r="7" spans="1:13">
      <c r="A7" s="28" t="s">
        <v>241</v>
      </c>
      <c r="B7" s="46">
        <v>24.5</v>
      </c>
      <c r="C7" s="46">
        <f>'Food full composition_all'!$H$27</f>
        <v>16</v>
      </c>
      <c r="D7" s="46">
        <f>'Food full composition_all'!$J$27</f>
        <v>11</v>
      </c>
      <c r="E7" s="46">
        <f>AVERAGE('Food full composition_all'!L27)</f>
        <v>7.5</v>
      </c>
      <c r="F7" s="46" t="s">
        <v>240</v>
      </c>
      <c r="G7" s="46" t="s">
        <v>240</v>
      </c>
      <c r="H7" s="46">
        <f>AVERAGE('Food full composition_all'!R27)</f>
        <v>5.5</v>
      </c>
      <c r="I7" s="46">
        <v>4</v>
      </c>
      <c r="J7" s="46">
        <v>3</v>
      </c>
      <c r="K7" s="46" t="s">
        <v>242</v>
      </c>
      <c r="L7" s="4">
        <f>AVERAGE('Food full composition_all'!Z26)</f>
        <v>0.09</v>
      </c>
      <c r="M7" s="4" t="e">
        <f>AVERAGE('Food full composition_all'!AB26:AB27)</f>
        <v>#DIV/0!</v>
      </c>
    </row>
    <row r="11" spans="1:13">
      <c r="D11" s="46"/>
    </row>
  </sheetData>
  <mergeCells count="3">
    <mergeCell ref="B3:K3"/>
    <mergeCell ref="A1:C1"/>
    <mergeCell ref="B6:K6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53"/>
  <sheetViews>
    <sheetView zoomScale="90" workbookViewId="0">
      <pane xSplit="1" topLeftCell="G1" activePane="topRight" state="frozen"/>
      <selection activeCell="A305" sqref="A305"/>
      <selection pane="topRight" activeCell="G36" sqref="G36"/>
    </sheetView>
  </sheetViews>
  <sheetFormatPr defaultColWidth="10.796875" defaultRowHeight="15.75" customHeight="1"/>
  <cols>
    <col min="1" max="1" width="6" style="5" bestFit="1" customWidth="1"/>
    <col min="2" max="2" width="3.5" style="5" bestFit="1" customWidth="1"/>
    <col min="3" max="3" width="14.69921875" style="5" customWidth="1"/>
    <col min="4" max="4" width="43.19921875" style="5" bestFit="1" customWidth="1"/>
    <col min="5" max="5" width="15.19921875" style="42" bestFit="1" customWidth="1"/>
    <col min="6" max="6" width="32" style="31" bestFit="1" customWidth="1"/>
    <col min="7" max="7" width="35.19921875" style="5" bestFit="1" customWidth="1"/>
    <col min="8" max="8" width="37" style="31" bestFit="1" customWidth="1"/>
    <col min="9" max="9" width="31.796875" style="5" customWidth="1"/>
    <col min="10" max="10" width="35.796875" style="31" bestFit="1" customWidth="1"/>
    <col min="11" max="11" width="30.5" style="5" bestFit="1" customWidth="1"/>
    <col min="12" max="12" width="29" style="31" bestFit="1" customWidth="1"/>
    <col min="13" max="13" width="24.19921875" style="5" bestFit="1" customWidth="1"/>
    <col min="14" max="14" width="43.19921875" style="31" bestFit="1" customWidth="1"/>
    <col min="15" max="15" width="37.69921875" style="5" bestFit="1" customWidth="1"/>
    <col min="16" max="16" width="45.5" style="31" bestFit="1" customWidth="1"/>
    <col min="17" max="17" width="39.796875" style="5" bestFit="1" customWidth="1"/>
    <col min="18" max="16384" width="10.796875" style="5"/>
  </cols>
  <sheetData>
    <row r="1" spans="1:17" ht="29.4" thickBot="1">
      <c r="B1" s="27"/>
      <c r="C1" s="127" t="s">
        <v>243</v>
      </c>
      <c r="D1" s="27"/>
      <c r="E1" s="43"/>
      <c r="F1" s="243" t="s">
        <v>244</v>
      </c>
      <c r="G1" s="243"/>
      <c r="H1" s="243"/>
      <c r="I1" s="243"/>
      <c r="J1" s="243"/>
      <c r="K1" s="243"/>
      <c r="L1" s="243"/>
      <c r="M1" s="243"/>
      <c r="N1" s="243"/>
      <c r="O1" s="243"/>
      <c r="P1" s="243"/>
    </row>
    <row r="2" spans="1:17" s="32" customFormat="1" ht="30" customHeight="1" thickTop="1" thickBot="1">
      <c r="A2" s="36"/>
      <c r="B2" s="36"/>
      <c r="C2" s="36"/>
      <c r="D2" s="37" t="s">
        <v>245</v>
      </c>
      <c r="E2" s="44" t="s">
        <v>246</v>
      </c>
      <c r="F2" s="33" t="s">
        <v>247</v>
      </c>
      <c r="G2" s="34" t="s">
        <v>248</v>
      </c>
      <c r="H2" s="33" t="s">
        <v>249</v>
      </c>
      <c r="I2" s="35" t="s">
        <v>250</v>
      </c>
      <c r="J2" s="33" t="s">
        <v>251</v>
      </c>
      <c r="K2" s="34" t="s">
        <v>252</v>
      </c>
      <c r="L2" s="33" t="s">
        <v>253</v>
      </c>
      <c r="M2" s="34" t="s">
        <v>254</v>
      </c>
      <c r="N2" s="33" t="s">
        <v>255</v>
      </c>
      <c r="O2" s="34" t="s">
        <v>256</v>
      </c>
      <c r="P2" s="33" t="s">
        <v>257</v>
      </c>
      <c r="Q2" s="34" t="s">
        <v>258</v>
      </c>
    </row>
    <row r="3" spans="1:17" ht="15.6">
      <c r="A3" s="40" t="s">
        <v>26</v>
      </c>
      <c r="B3" s="5">
        <v>1</v>
      </c>
      <c r="C3" s="5">
        <v>326.36900000000003</v>
      </c>
      <c r="D3" s="5" t="str">
        <f>VLOOKUP($A3,'Food full composition_all'!$A$3:$AU$33,5+($B3*2),0)</f>
        <v>Pea, unspecified</v>
      </c>
      <c r="E3" s="42">
        <f>VLOOKUP($A3,'Food full composition_all'!$A$3:$AU$33,6+($B3*2),0)</f>
        <v>16</v>
      </c>
      <c r="F3" s="31">
        <f>VLOOKUP(D3,'Impact value reference table'!$B$3:$G$216,2,FALSE)</f>
        <v>1.48</v>
      </c>
      <c r="G3" s="5">
        <f>(F3/(1000/$C$3))/100*E3</f>
        <v>7.7284179200000011E-2</v>
      </c>
      <c r="H3" s="31">
        <f>VLOOKUP(D3,'Impact value reference table'!$B$3:$G$216,3,FALSE)</f>
        <v>13.31</v>
      </c>
      <c r="I3" s="5">
        <f t="shared" ref="I3:I21" si="0">(H3/(1000/$C$3))/100*E3</f>
        <v>0.69503542240000005</v>
      </c>
      <c r="J3" s="31">
        <f>VLOOKUP(D3,'Impact value reference table'!$B$3:$G$216,4,FALSE)</f>
        <v>2.81</v>
      </c>
      <c r="K3" s="5">
        <f t="shared" ref="K3:K21" si="1">(J3/(1000/$C$3))/100*E3</f>
        <v>0.1467355024</v>
      </c>
      <c r="L3" s="31">
        <f>VLOOKUP(D3,'Impact value reference table'!$B$3:$G$216,5,FALSE)</f>
        <v>2.5099999999999998</v>
      </c>
      <c r="M3" s="5">
        <f t="shared" ref="M3:M21" si="2">(L3/(1000/$C$3))/100*E3</f>
        <v>0.1310697904</v>
      </c>
      <c r="N3" s="31">
        <f>VLOOKUP(D3,'Impact value reference table'!$B$3:$G$216,6,FALSE)</f>
        <v>131.58000000000001</v>
      </c>
      <c r="O3" s="5">
        <f t="shared" ref="O3:O21" si="3">(N3/(1000/$C$3))/100*E3</f>
        <v>6.8709812832000008</v>
      </c>
      <c r="P3" s="31" t="e">
        <f>VLOOKUP(D3,'Impact value reference table'!$B$3:$G$216,7,FALSE)</f>
        <v>#REF!</v>
      </c>
      <c r="Q3" s="30" t="e">
        <f t="shared" ref="Q3:Q21" si="4">(P3/(1000/$C$3))/100*E3</f>
        <v>#REF!</v>
      </c>
    </row>
    <row r="4" spans="1:17" ht="15.6">
      <c r="A4" s="40" t="s">
        <v>26</v>
      </c>
      <c r="B4" s="5">
        <v>2</v>
      </c>
      <c r="D4" s="5" t="str">
        <f>VLOOKUP($A4,'Food full composition_all'!$A$3:$AU$33,5+($B4*2),0)</f>
        <v>Soy protein concentrate, unspecified</v>
      </c>
      <c r="E4" s="42">
        <f>VLOOKUP($A4,'Food full composition_all'!$A$3:$AU$33,6+($B4*2),0)</f>
        <v>11</v>
      </c>
      <c r="F4" s="31">
        <f>VLOOKUP(D4,'Impact value reference table'!$B$3:$G$216,2,FALSE)</f>
        <v>15.81</v>
      </c>
      <c r="G4" s="5">
        <f t="shared" ref="G4:G21" si="5">(F4/(1000/$C$3))/100*E4</f>
        <v>0.56758832790000002</v>
      </c>
      <c r="H4" s="31">
        <f>VLOOKUP(D4,'Impact value reference table'!$B$3:$G$216,3,FALSE)</f>
        <v>1.73</v>
      </c>
      <c r="I4" s="5">
        <f t="shared" si="0"/>
        <v>6.2108020700000009E-2</v>
      </c>
      <c r="J4" s="31">
        <f>VLOOKUP(D4,'Impact value reference table'!$B$3:$G$216,4,FALSE)</f>
        <v>21.65</v>
      </c>
      <c r="K4" s="5">
        <f t="shared" si="1"/>
        <v>0.77724777350000007</v>
      </c>
      <c r="L4" s="31">
        <f>VLOOKUP(D4,'Impact value reference table'!$B$3:$G$216,5,FALSE)</f>
        <v>17.32</v>
      </c>
      <c r="M4" s="5">
        <f t="shared" si="2"/>
        <v>0.62179821879999997</v>
      </c>
      <c r="N4" s="31">
        <f>VLOOKUP(D4,'Impact value reference table'!$B$3:$G$216,6,FALSE)</f>
        <v>441.72</v>
      </c>
      <c r="O4" s="5">
        <f t="shared" si="3"/>
        <v>15.858008614800003</v>
      </c>
      <c r="P4" s="31" t="e">
        <f>VLOOKUP(D4,'Impact value reference table'!$B$3:$G$216,7,FALSE)</f>
        <v>#REF!</v>
      </c>
      <c r="Q4" s="5" t="e">
        <f t="shared" si="4"/>
        <v>#REF!</v>
      </c>
    </row>
    <row r="5" spans="1:17" ht="15.6">
      <c r="A5" s="40" t="s">
        <v>26</v>
      </c>
      <c r="B5" s="5">
        <v>3</v>
      </c>
      <c r="D5" s="5" t="str">
        <f>VLOOKUP($A5,'Food full composition_all'!$A$3:$AU$33,5+($B5*2),0)</f>
        <v>Brown rice, cooked</v>
      </c>
      <c r="E5" s="42">
        <f>VLOOKUP($A5,'Food full composition_all'!$A$3:$AU$33,6+($B5*2),0)</f>
        <v>7.5</v>
      </c>
      <c r="F5" s="31">
        <f>VLOOKUP(D5,'Impact value reference table'!$B$3:$G$216,2,FALSE)</f>
        <v>0.8</v>
      </c>
      <c r="G5" s="5">
        <f t="shared" si="5"/>
        <v>1.9582140000000001E-2</v>
      </c>
      <c r="H5" s="31">
        <f>VLOOKUP(D5,'Impact value reference table'!$B$3:$G$216,3,FALSE)</f>
        <v>1.2</v>
      </c>
      <c r="I5" s="5">
        <f t="shared" si="0"/>
        <v>2.9373210000000004E-2</v>
      </c>
      <c r="J5" s="31">
        <f>VLOOKUP(D5,'Impact value reference table'!$B$3:$G$216,4,FALSE)</f>
        <v>7.4</v>
      </c>
      <c r="K5" s="5">
        <f t="shared" si="1"/>
        <v>0.18113479500000004</v>
      </c>
      <c r="L5" s="31">
        <f>VLOOKUP(D5,'Impact value reference table'!$B$3:$G$216,5,FALSE)</f>
        <v>10</v>
      </c>
      <c r="M5" s="5">
        <f t="shared" si="2"/>
        <v>0.24477675000000002</v>
      </c>
      <c r="N5" s="31">
        <f>VLOOKUP(D5,'Impact value reference table'!$B$3:$G$216,6,FALSE)</f>
        <v>610</v>
      </c>
      <c r="O5" s="5">
        <f t="shared" si="3"/>
        <v>14.93138175</v>
      </c>
      <c r="P5" s="31" t="e">
        <f>VLOOKUP(D5,'Impact value reference table'!$B$3:$G$216,7,FALSE)</f>
        <v>#REF!</v>
      </c>
      <c r="Q5" s="5" t="e">
        <f t="shared" si="4"/>
        <v>#REF!</v>
      </c>
    </row>
    <row r="6" spans="1:17" ht="15.6">
      <c r="A6" s="40" t="s">
        <v>26</v>
      </c>
      <c r="B6" s="5">
        <v>4</v>
      </c>
      <c r="D6" s="5" t="str">
        <f>VLOOKUP($A6,'Food full composition_all'!$A$3:$AU$33,5+($B6*2),0)</f>
        <v>Brewer's yeast, unspecified</v>
      </c>
      <c r="E6" s="42">
        <f>VLOOKUP($A6,'Food full composition_all'!$A$3:$AU$33,6+($B6*2),0)</f>
        <v>5.8</v>
      </c>
      <c r="F6" s="31">
        <f>VLOOKUP(D6,'Impact value reference table'!$B$3:$G$216,2,FALSE)</f>
        <v>0</v>
      </c>
      <c r="G6" s="5">
        <f t="shared" si="5"/>
        <v>0</v>
      </c>
      <c r="H6" s="31">
        <f>VLOOKUP(D6,'Impact value reference table'!$B$3:$G$216,3,FALSE)</f>
        <v>0</v>
      </c>
      <c r="I6" s="5">
        <f t="shared" si="0"/>
        <v>0</v>
      </c>
      <c r="J6" s="31">
        <f>VLOOKUP(D6,'Impact value reference table'!$B$3:$G$216,4,FALSE)</f>
        <v>0</v>
      </c>
      <c r="K6" s="5">
        <f t="shared" si="1"/>
        <v>0</v>
      </c>
      <c r="L6" s="31">
        <f>VLOOKUP(D6,'Impact value reference table'!$B$3:$G$216,5,FALSE)</f>
        <v>0</v>
      </c>
      <c r="M6" s="5">
        <f t="shared" si="2"/>
        <v>0</v>
      </c>
      <c r="N6" s="31">
        <f>VLOOKUP(D6,'Impact value reference table'!$B$3:$G$216,6,FALSE)</f>
        <v>0</v>
      </c>
      <c r="O6" s="5">
        <f t="shared" si="3"/>
        <v>0</v>
      </c>
      <c r="P6" s="31" t="e">
        <f>VLOOKUP(D6,'Impact value reference table'!$B$3:$G$216,7,FALSE)</f>
        <v>#REF!</v>
      </c>
      <c r="Q6" s="5" t="e">
        <f t="shared" si="4"/>
        <v>#REF!</v>
      </c>
    </row>
    <row r="7" spans="1:17" ht="15.6">
      <c r="A7" s="40" t="s">
        <v>26</v>
      </c>
      <c r="B7" s="5">
        <v>5</v>
      </c>
      <c r="D7" s="5" t="str">
        <f>VLOOKUP($A7,'Food full composition_all'!$A$3:$AU$33,5+($B7*2),0)</f>
        <v>Sweet potato, cooked</v>
      </c>
      <c r="E7" s="42">
        <f>VLOOKUP($A7,'Food full composition_all'!$A$3:$AU$33,6+($B7*2),0)</f>
        <v>4.3</v>
      </c>
      <c r="F7" s="31">
        <f>VLOOKUP(D7,'Impact value reference table'!$B$3:$G$216,2,FALSE)</f>
        <v>1.2</v>
      </c>
      <c r="G7" s="5">
        <f t="shared" si="5"/>
        <v>1.6840640400000002E-2</v>
      </c>
      <c r="H7" s="31">
        <f>VLOOKUP(D7,'Impact value reference table'!$B$3:$G$216,3,FALSE)</f>
        <v>0.6</v>
      </c>
      <c r="I7" s="5">
        <f t="shared" si="0"/>
        <v>8.4203202000000012E-3</v>
      </c>
      <c r="J7" s="31">
        <f>VLOOKUP(D7,'Impact value reference table'!$B$3:$G$216,4,FALSE)</f>
        <v>5.3</v>
      </c>
      <c r="K7" s="5">
        <f t="shared" si="1"/>
        <v>7.4379495099999998E-2</v>
      </c>
      <c r="L7" s="31">
        <f>VLOOKUP(D7,'Impact value reference table'!$B$3:$G$216,5,FALSE)</f>
        <v>4.8</v>
      </c>
      <c r="M7" s="5">
        <f t="shared" si="2"/>
        <v>6.7362561600000009E-2</v>
      </c>
      <c r="N7" s="31">
        <f>VLOOKUP(D7,'Impact value reference table'!$B$3:$G$216,6,FALSE)</f>
        <v>81</v>
      </c>
      <c r="O7" s="5">
        <f t="shared" si="3"/>
        <v>1.136743227</v>
      </c>
      <c r="P7" s="31" t="e">
        <f>VLOOKUP(D7,'Impact value reference table'!$B$3:$G$216,7,FALSE)</f>
        <v>#REF!</v>
      </c>
      <c r="Q7" s="5" t="e">
        <f t="shared" si="4"/>
        <v>#REF!</v>
      </c>
    </row>
    <row r="8" spans="1:17" ht="15.6">
      <c r="A8" s="40" t="s">
        <v>26</v>
      </c>
      <c r="B8" s="5">
        <v>6</v>
      </c>
      <c r="D8" s="5" t="str">
        <f>VLOOKUP($A8,'Food full composition_all'!$A$3:$AU$33,5+($B8*2),0)</f>
        <v>Whole oats, raw</v>
      </c>
      <c r="E8" s="42">
        <f>VLOOKUP($A8,'Food full composition_all'!$A$3:$AU$33,6+($B8*2),0)</f>
        <v>5.5</v>
      </c>
      <c r="F8" s="31">
        <f>VLOOKUP(D8,'Impact value reference table'!$B$3:$G$216,2,FALSE)</f>
        <v>7.6</v>
      </c>
      <c r="G8" s="5">
        <f t="shared" si="5"/>
        <v>0.13642224200000003</v>
      </c>
      <c r="H8" s="31">
        <f>VLOOKUP(D8,'Impact value reference table'!$B$3:$G$216,3,FALSE)</f>
        <v>2.5</v>
      </c>
      <c r="I8" s="5">
        <f t="shared" si="0"/>
        <v>4.4875737500000006E-2</v>
      </c>
      <c r="J8" s="31">
        <f>VLOOKUP(D8,'Impact value reference table'!$B$3:$G$216,4,FALSE)</f>
        <v>4.0999999999999996</v>
      </c>
      <c r="K8" s="5">
        <f t="shared" si="1"/>
        <v>7.3596209499999996E-2</v>
      </c>
      <c r="L8" s="31">
        <f>VLOOKUP(D8,'Impact value reference table'!$B$3:$G$216,5,FALSE)</f>
        <v>4.3</v>
      </c>
      <c r="M8" s="5">
        <f t="shared" si="2"/>
        <v>7.7186268500000002E-2</v>
      </c>
      <c r="N8" s="31">
        <f>VLOOKUP(D8,'Impact value reference table'!$B$3:$G$216,6,FALSE)</f>
        <v>184</v>
      </c>
      <c r="O8" s="5">
        <f t="shared" si="3"/>
        <v>3.30285428</v>
      </c>
      <c r="P8" s="31" t="e">
        <f>VLOOKUP(D8,'Impact value reference table'!$B$3:$G$216,7,FALSE)</f>
        <v>#REF!</v>
      </c>
      <c r="Q8" s="5" t="e">
        <f t="shared" si="4"/>
        <v>#REF!</v>
      </c>
    </row>
    <row r="9" spans="1:17" ht="15.6">
      <c r="A9" s="40" t="s">
        <v>26</v>
      </c>
      <c r="B9" s="5">
        <v>7</v>
      </c>
      <c r="D9" s="5" t="str">
        <f>VLOOKUP($A9,'Food full composition_all'!$A$3:$AU$33,5+($B9*2),0)</f>
        <v>Pea, cooked</v>
      </c>
      <c r="E9" s="42">
        <f>VLOOKUP($A9,'Food full composition_all'!$A$3:$AU$33,6+($B9*2),0)</f>
        <v>4</v>
      </c>
      <c r="F9" s="31">
        <f>VLOOKUP(D9,'Impact value reference table'!$B$3:$G$216,2,FALSE)</f>
        <v>1.41</v>
      </c>
      <c r="G9" s="5">
        <f t="shared" si="5"/>
        <v>1.8407211600000001E-2</v>
      </c>
      <c r="H9" s="31">
        <f>VLOOKUP(D9,'Impact value reference table'!$B$3:$G$216,3,FALSE)</f>
        <v>12.72</v>
      </c>
      <c r="I9" s="5">
        <f t="shared" si="0"/>
        <v>0.16605654720000004</v>
      </c>
      <c r="J9" s="31">
        <f>VLOOKUP(D9,'Impact value reference table'!$B$3:$G$216,4,FALSE)</f>
        <v>2.69</v>
      </c>
      <c r="K9" s="5">
        <f t="shared" si="1"/>
        <v>3.51173044E-2</v>
      </c>
      <c r="L9" s="31">
        <f>VLOOKUP(D9,'Impact value reference table'!$B$3:$G$216,5,FALSE)</f>
        <v>2.4</v>
      </c>
      <c r="M9" s="5">
        <f t="shared" si="2"/>
        <v>3.1331424000000004E-2</v>
      </c>
      <c r="N9" s="31">
        <f>VLOOKUP(D9,'Impact value reference table'!$B$3:$G$216,6,FALSE)</f>
        <v>125.81</v>
      </c>
      <c r="O9" s="5">
        <f t="shared" si="3"/>
        <v>1.6424193556000004</v>
      </c>
      <c r="P9" s="31" t="e">
        <f>VLOOKUP(D9,'Impact value reference table'!$B$3:$G$216,7,FALSE)</f>
        <v>#REF!</v>
      </c>
      <c r="Q9" s="5" t="e">
        <f t="shared" si="4"/>
        <v>#REF!</v>
      </c>
    </row>
    <row r="10" spans="1:17" ht="15.6">
      <c r="A10" s="40" t="s">
        <v>26</v>
      </c>
      <c r="B10" s="5">
        <v>8</v>
      </c>
      <c r="D10" s="5" t="str">
        <f>VLOOKUP($A10,'Food full composition_all'!$A$3:$AU$33,5+($B10*2),0)</f>
        <v>Pea, cooked</v>
      </c>
      <c r="E10" s="42">
        <f>VLOOKUP($A10,'Food full composition_all'!$A$3:$AU$33,6+($B10*2),0)</f>
        <v>3</v>
      </c>
      <c r="F10" s="31">
        <f>VLOOKUP(D10,'Impact value reference table'!$B$3:$G$216,2,FALSE)</f>
        <v>1.41</v>
      </c>
      <c r="G10" s="5">
        <f t="shared" si="5"/>
        <v>1.3805408700000001E-2</v>
      </c>
      <c r="H10" s="31">
        <f>VLOOKUP(D10,'Impact value reference table'!$B$3:$G$216,3,FALSE)</f>
        <v>12.72</v>
      </c>
      <c r="I10" s="5">
        <f t="shared" si="0"/>
        <v>0.12454241040000003</v>
      </c>
      <c r="J10" s="31">
        <f>VLOOKUP(D10,'Impact value reference table'!$B$3:$G$216,4,FALSE)</f>
        <v>2.69</v>
      </c>
      <c r="K10" s="5">
        <f t="shared" si="1"/>
        <v>2.6337978300000002E-2</v>
      </c>
      <c r="L10" s="31">
        <f>VLOOKUP(D10,'Impact value reference table'!$B$3:$G$216,5,FALSE)</f>
        <v>2.4</v>
      </c>
      <c r="M10" s="5">
        <f t="shared" si="2"/>
        <v>2.3498568000000004E-2</v>
      </c>
      <c r="N10" s="31">
        <f>VLOOKUP(D10,'Impact value reference table'!$B$3:$G$216,6,FALSE)</f>
        <v>125.81</v>
      </c>
      <c r="O10" s="5">
        <f t="shared" si="3"/>
        <v>1.2318145167000003</v>
      </c>
      <c r="P10" s="31" t="e">
        <f>VLOOKUP(D10,'Impact value reference table'!$B$3:$G$216,7,FALSE)</f>
        <v>#REF!</v>
      </c>
      <c r="Q10" s="5" t="e">
        <f t="shared" si="4"/>
        <v>#REF!</v>
      </c>
    </row>
    <row r="11" spans="1:17" ht="15.6">
      <c r="A11" s="40" t="s">
        <v>26</v>
      </c>
      <c r="B11" s="5">
        <v>9</v>
      </c>
      <c r="D11" s="5" t="str">
        <f>VLOOKUP($A11,'Food full composition_all'!$A$3:$AU$33,5+($B11*2),0)</f>
        <v>Carrot, unspecified</v>
      </c>
      <c r="E11" s="42">
        <f>VLOOKUP($A11,'Food full composition_all'!$A$3:$AU$33,6+($B11*2),0)</f>
        <v>2</v>
      </c>
      <c r="F11" s="31">
        <f>VLOOKUP(D11,'Impact value reference table'!$B$3:$G$216,2,FALSE)</f>
        <v>0.73</v>
      </c>
      <c r="G11" s="5">
        <f t="shared" si="5"/>
        <v>4.7649874000000002E-3</v>
      </c>
      <c r="H11" s="31">
        <f>VLOOKUP(D11,'Impact value reference table'!$B$3:$G$216,3,FALSE)</f>
        <v>0.98</v>
      </c>
      <c r="I11" s="5">
        <f t="shared" si="0"/>
        <v>6.3968324E-3</v>
      </c>
      <c r="J11" s="31">
        <f>VLOOKUP(D11,'Impact value reference table'!$B$3:$G$216,4,FALSE)</f>
        <v>7.07</v>
      </c>
      <c r="K11" s="5">
        <f t="shared" si="1"/>
        <v>4.6148576600000005E-2</v>
      </c>
      <c r="L11" s="31">
        <f>VLOOKUP(D11,'Impact value reference table'!$B$3:$G$216,5,FALSE)</f>
        <v>3.9</v>
      </c>
      <c r="M11" s="5">
        <f t="shared" si="2"/>
        <v>2.5456782000000001E-2</v>
      </c>
      <c r="N11" s="31">
        <f>VLOOKUP(D11,'Impact value reference table'!$B$3:$G$216,6,FALSE)</f>
        <v>68.290000000000006</v>
      </c>
      <c r="O11" s="5">
        <f t="shared" si="3"/>
        <v>0.44575478020000003</v>
      </c>
      <c r="P11" s="31" t="e">
        <f>VLOOKUP(D11,'Impact value reference table'!$B$3:$G$216,7,FALSE)</f>
        <v>#REF!</v>
      </c>
      <c r="Q11" s="5" t="e">
        <f t="shared" si="4"/>
        <v>#REF!</v>
      </c>
    </row>
    <row r="12" spans="1:17" ht="15.6">
      <c r="A12" s="40" t="s">
        <v>26</v>
      </c>
      <c r="B12" s="5">
        <v>10</v>
      </c>
      <c r="D12" s="5" t="str">
        <f>VLOOKUP($A12,'Food full composition_all'!$A$3:$AU$33,5+($B12*2),0)</f>
        <v>Sunflower oil, unspecified</v>
      </c>
      <c r="E12" s="42">
        <f>VLOOKUP($A12,'Food full composition_all'!$A$3:$AU$33,6+($B12*2),0)</f>
        <v>0.09</v>
      </c>
      <c r="F12" s="31">
        <f>VLOOKUP(D12,'Impact value reference table'!$B$3:$G$216,2,FALSE)</f>
        <v>2.08</v>
      </c>
      <c r="G12" s="5">
        <f t="shared" si="5"/>
        <v>6.1096276800000002E-4</v>
      </c>
      <c r="H12" s="31">
        <f>VLOOKUP(D12,'Impact value reference table'!$B$3:$G$216,3,FALSE)</f>
        <v>0.42</v>
      </c>
      <c r="I12" s="5">
        <f t="shared" si="0"/>
        <v>1.2336748200000001E-4</v>
      </c>
      <c r="J12" s="31">
        <f>VLOOKUP(D12,'Impact value reference table'!$B$3:$G$216,4,FALSE)</f>
        <v>3.11</v>
      </c>
      <c r="K12" s="5">
        <f t="shared" si="1"/>
        <v>9.1350683099999995E-4</v>
      </c>
      <c r="L12" s="31">
        <f>VLOOKUP(D12,'Impact value reference table'!$B$3:$G$216,5,FALSE)</f>
        <v>5.67</v>
      </c>
      <c r="M12" s="5">
        <f t="shared" si="2"/>
        <v>1.6654610069999998E-3</v>
      </c>
      <c r="N12" s="31">
        <f>VLOOKUP(D12,'Impact value reference table'!$B$3:$G$216,6,FALSE)</f>
        <v>112</v>
      </c>
      <c r="O12" s="5">
        <f t="shared" si="3"/>
        <v>3.2897995200000002E-2</v>
      </c>
      <c r="P12" s="31" t="e">
        <f>VLOOKUP(D12,'Impact value reference table'!$B$3:$G$216,7,FALSE)</f>
        <v>#REF!</v>
      </c>
      <c r="Q12" s="5" t="e">
        <f t="shared" si="4"/>
        <v>#REF!</v>
      </c>
    </row>
    <row r="13" spans="1:17" ht="15.6">
      <c r="A13" s="40" t="s">
        <v>26</v>
      </c>
      <c r="B13" s="5">
        <v>11</v>
      </c>
      <c r="D13" s="5" t="str">
        <f>VLOOKUP($A13,'Food full composition_all'!$A$3:$AU$33,5+($B13*2),0)</f>
        <v>Hydrolysed vegetables</v>
      </c>
      <c r="E13" s="42">
        <f>VLOOKUP($A13,'Food full composition_all'!$A$3:$AU$33,6+($B13*2),0)</f>
        <v>0</v>
      </c>
      <c r="F13" s="31" t="e">
        <f>VLOOKUP(D13,'Impact value reference table'!$B$3:$G$216,2,FALSE)</f>
        <v>#N/A</v>
      </c>
      <c r="G13" s="5" t="e">
        <f t="shared" si="5"/>
        <v>#N/A</v>
      </c>
      <c r="H13" s="31" t="e">
        <f>VLOOKUP(D13,'Impact value reference table'!$B$3:$G$216,3,FALSE)</f>
        <v>#N/A</v>
      </c>
      <c r="I13" s="5" t="e">
        <f t="shared" si="0"/>
        <v>#N/A</v>
      </c>
      <c r="J13" s="31" t="e">
        <f>VLOOKUP(D13,'Impact value reference table'!$B$3:$G$216,4,FALSE)</f>
        <v>#N/A</v>
      </c>
      <c r="K13" s="5" t="e">
        <f t="shared" si="1"/>
        <v>#N/A</v>
      </c>
      <c r="L13" s="31" t="e">
        <f>VLOOKUP(D13,'Impact value reference table'!$B$3:$G$216,5,FALSE)</f>
        <v>#N/A</v>
      </c>
      <c r="M13" s="5" t="e">
        <f t="shared" si="2"/>
        <v>#N/A</v>
      </c>
      <c r="N13" s="31" t="e">
        <f>VLOOKUP(D13,'Impact value reference table'!$B$3:$G$216,6,FALSE)</f>
        <v>#N/A</v>
      </c>
      <c r="O13" s="5" t="e">
        <f t="shared" si="3"/>
        <v>#N/A</v>
      </c>
      <c r="P13" s="31" t="e">
        <f>VLOOKUP(D13,'Impact value reference table'!$B$3:$G$216,7,FALSE)</f>
        <v>#N/A</v>
      </c>
      <c r="Q13" s="5" t="e">
        <f t="shared" si="4"/>
        <v>#N/A</v>
      </c>
    </row>
    <row r="14" spans="1:17" ht="15.6">
      <c r="A14" s="40" t="s">
        <v>26</v>
      </c>
      <c r="B14" s="5">
        <v>12</v>
      </c>
      <c r="D14" s="5" t="str">
        <f>VLOOKUP($A14,'Food full composition_all'!$A$3:$AU$33,5+($B14*2),0)</f>
        <v>Lentil, cooked</v>
      </c>
      <c r="E14" s="42">
        <f>VLOOKUP($A14,'Food full composition_all'!$A$3:$AU$33,6+($B14*2),0)</f>
        <v>0.5</v>
      </c>
      <c r="F14" s="31">
        <f>VLOOKUP(D14,'Impact value reference table'!$B$3:$G$216,2,FALSE)</f>
        <v>5.68</v>
      </c>
      <c r="G14" s="5">
        <f t="shared" si="5"/>
        <v>9.2688796E-3</v>
      </c>
      <c r="H14" s="31">
        <f>VLOOKUP(D14,'Impact value reference table'!$B$3:$G$216,3,FALSE)</f>
        <v>0.62</v>
      </c>
      <c r="I14" s="5">
        <f t="shared" si="0"/>
        <v>1.0117438999999999E-3</v>
      </c>
      <c r="J14" s="31">
        <f>VLOOKUP(D14,'Impact value reference table'!$B$3:$G$216,4,FALSE)</f>
        <v>7.78</v>
      </c>
      <c r="K14" s="5">
        <f t="shared" si="1"/>
        <v>1.2695754100000001E-2</v>
      </c>
      <c r="L14" s="31">
        <f>VLOOKUP(D14,'Impact value reference table'!$B$3:$G$216,5,FALSE)</f>
        <v>6.22</v>
      </c>
      <c r="M14" s="5">
        <f t="shared" si="2"/>
        <v>1.01500759E-2</v>
      </c>
      <c r="N14" s="31">
        <f>VLOOKUP(D14,'Impact value reference table'!$B$3:$G$216,6,FALSE)</f>
        <v>158.63</v>
      </c>
      <c r="O14" s="5">
        <f t="shared" si="3"/>
        <v>0.25885957235000001</v>
      </c>
      <c r="P14" s="31" t="e">
        <f>VLOOKUP(D14,'Impact value reference table'!$B$3:$G$216,7,FALSE)</f>
        <v>#REF!</v>
      </c>
      <c r="Q14" s="5" t="e">
        <f t="shared" si="4"/>
        <v>#REF!</v>
      </c>
    </row>
    <row r="15" spans="1:17" ht="15.6">
      <c r="A15" s="40" t="s">
        <v>26</v>
      </c>
      <c r="B15" s="5">
        <v>13</v>
      </c>
      <c r="D15" s="5" t="str">
        <f>VLOOKUP($A15,'Food full composition_all'!$A$3:$AU$33,5+($B15*2),0)</f>
        <v>Sunflower oil, unspecified</v>
      </c>
      <c r="E15" s="42">
        <f>VLOOKUP($A15,'Food full composition_all'!$A$3:$AU$33,6+($B15*2),0)</f>
        <v>0.5</v>
      </c>
      <c r="F15" s="31">
        <f>VLOOKUP(D15,'Impact value reference table'!$B$3:$G$216,2,FALSE)</f>
        <v>2.08</v>
      </c>
      <c r="G15" s="5">
        <f t="shared" si="5"/>
        <v>3.3942376000000002E-3</v>
      </c>
      <c r="H15" s="31">
        <f>VLOOKUP(D15,'Impact value reference table'!$B$3:$G$216,3,FALSE)</f>
        <v>0.42</v>
      </c>
      <c r="I15" s="5">
        <f t="shared" si="0"/>
        <v>6.8537490000000008E-4</v>
      </c>
      <c r="J15" s="31">
        <f>VLOOKUP(D15,'Impact value reference table'!$B$3:$G$216,4,FALSE)</f>
        <v>3.11</v>
      </c>
      <c r="K15" s="5">
        <f t="shared" si="1"/>
        <v>5.0750379499999998E-3</v>
      </c>
      <c r="L15" s="31">
        <f>VLOOKUP(D15,'Impact value reference table'!$B$3:$G$216,5,FALSE)</f>
        <v>5.67</v>
      </c>
      <c r="M15" s="5">
        <f t="shared" si="2"/>
        <v>9.2525611499999997E-3</v>
      </c>
      <c r="N15" s="31">
        <f>VLOOKUP(D15,'Impact value reference table'!$B$3:$G$216,6,FALSE)</f>
        <v>112</v>
      </c>
      <c r="O15" s="5">
        <f t="shared" si="3"/>
        <v>0.18276664000000001</v>
      </c>
      <c r="P15" s="31" t="e">
        <f>VLOOKUP(D15,'Impact value reference table'!$B$3:$G$216,7,FALSE)</f>
        <v>#REF!</v>
      </c>
      <c r="Q15" s="5" t="e">
        <f t="shared" si="4"/>
        <v>#REF!</v>
      </c>
    </row>
    <row r="16" spans="1:17" ht="15.6">
      <c r="A16" s="40" t="s">
        <v>26</v>
      </c>
      <c r="B16" s="5">
        <v>14</v>
      </c>
      <c r="D16" s="5" t="str">
        <f>VLOOKUP($A16,'Food full composition_all'!$A$3:$AU$33,5+($B16*2),0)</f>
        <v>Minerals</v>
      </c>
      <c r="E16" s="42">
        <f>VLOOKUP($A16,'Food full composition_all'!$A$3:$AU$33,6+($B16*2),0)</f>
        <v>0</v>
      </c>
      <c r="F16" s="31" t="e">
        <f>VLOOKUP(D16,'Impact value reference table'!$B$3:$G$216,2,FALSE)</f>
        <v>#N/A</v>
      </c>
      <c r="G16" s="5" t="e">
        <f t="shared" si="5"/>
        <v>#N/A</v>
      </c>
      <c r="H16" s="31" t="e">
        <f>VLOOKUP(D16,'Impact value reference table'!$B$3:$G$216,3,FALSE)</f>
        <v>#N/A</v>
      </c>
      <c r="I16" s="5" t="e">
        <f t="shared" si="0"/>
        <v>#N/A</v>
      </c>
      <c r="J16" s="31" t="e">
        <f>VLOOKUP(D16,'Impact value reference table'!$B$3:$G$216,4,FALSE)</f>
        <v>#N/A</v>
      </c>
      <c r="K16" s="5" t="e">
        <f t="shared" si="1"/>
        <v>#N/A</v>
      </c>
      <c r="L16" s="31" t="e">
        <f>VLOOKUP(D16,'Impact value reference table'!$B$3:$G$216,5,FALSE)</f>
        <v>#N/A</v>
      </c>
      <c r="M16" s="5" t="e">
        <f t="shared" si="2"/>
        <v>#N/A</v>
      </c>
      <c r="N16" s="31" t="e">
        <f>VLOOKUP(D16,'Impact value reference table'!$B$3:$G$216,6,FALSE)</f>
        <v>#N/A</v>
      </c>
      <c r="O16" s="5" t="e">
        <f t="shared" si="3"/>
        <v>#N/A</v>
      </c>
      <c r="P16" s="31" t="e">
        <f>VLOOKUP(D16,'Impact value reference table'!$B$3:$G$216,7,FALSE)</f>
        <v>#N/A</v>
      </c>
      <c r="Q16" s="5" t="e">
        <f t="shared" si="4"/>
        <v>#N/A</v>
      </c>
    </row>
    <row r="17" spans="1:17" ht="15.6">
      <c r="A17" s="40" t="s">
        <v>26</v>
      </c>
      <c r="B17" s="5">
        <v>15</v>
      </c>
      <c r="D17" s="5" t="str">
        <f>VLOOKUP($A17,'Food full composition_all'!$A$3:$AU$33,5+($B17*2),0)</f>
        <v>Micro algae</v>
      </c>
      <c r="E17" s="42">
        <f>VLOOKUP($A17,'Food full composition_all'!$A$3:$AU$33,6+($B17*2),0)</f>
        <v>0</v>
      </c>
      <c r="F17" s="31" t="e">
        <f>VLOOKUP(D17,'Impact value reference table'!$B$3:$G$216,2,FALSE)</f>
        <v>#N/A</v>
      </c>
      <c r="G17" s="5" t="e">
        <f t="shared" si="5"/>
        <v>#N/A</v>
      </c>
      <c r="H17" s="31" t="e">
        <f>VLOOKUP(D17,'Impact value reference table'!$B$3:$G$216,3,FALSE)</f>
        <v>#N/A</v>
      </c>
      <c r="I17" s="5" t="e">
        <f t="shared" si="0"/>
        <v>#N/A</v>
      </c>
      <c r="J17" s="31" t="e">
        <f>VLOOKUP(D17,'Impact value reference table'!$B$3:$G$216,4,FALSE)</f>
        <v>#N/A</v>
      </c>
      <c r="K17" s="5" t="e">
        <f t="shared" si="1"/>
        <v>#N/A</v>
      </c>
      <c r="L17" s="31" t="e">
        <f>VLOOKUP(D17,'Impact value reference table'!$B$3:$G$216,5,FALSE)</f>
        <v>#N/A</v>
      </c>
      <c r="M17" s="5" t="e">
        <f t="shared" si="2"/>
        <v>#N/A</v>
      </c>
      <c r="N17" s="31" t="e">
        <f>VLOOKUP(D17,'Impact value reference table'!$B$3:$G$216,6,FALSE)</f>
        <v>#N/A</v>
      </c>
      <c r="O17" s="5" t="e">
        <f t="shared" si="3"/>
        <v>#N/A</v>
      </c>
      <c r="P17" s="31" t="e">
        <f>VLOOKUP(D17,'Impact value reference table'!$B$3:$G$216,7,FALSE)</f>
        <v>#N/A</v>
      </c>
      <c r="Q17" s="5" t="e">
        <f t="shared" si="4"/>
        <v>#N/A</v>
      </c>
    </row>
    <row r="18" spans="1:17" ht="15.6">
      <c r="A18" s="40" t="s">
        <v>26</v>
      </c>
      <c r="B18" s="5">
        <v>16</v>
      </c>
      <c r="D18" s="5" t="str">
        <f>VLOOKUP($A18,'Food full composition_all'!$A$3:$AU$33,5+($B18*2),0)</f>
        <v>Blueberry, unspecified</v>
      </c>
      <c r="E18" s="126">
        <v>0</v>
      </c>
      <c r="F18" s="31">
        <f>VLOOKUP(D18,'Impact value reference table'!$B$3:$G$216,2,FALSE)</f>
        <v>4.21</v>
      </c>
      <c r="G18" s="5">
        <f t="shared" si="5"/>
        <v>0</v>
      </c>
      <c r="H18" s="31">
        <f>VLOOKUP(D18,'Impact value reference table'!$B$3:$G$216,3,FALSE)</f>
        <v>2.63</v>
      </c>
      <c r="I18" s="5">
        <f t="shared" si="0"/>
        <v>0</v>
      </c>
      <c r="J18" s="31">
        <f>VLOOKUP(D18,'Impact value reference table'!$B$3:$G$216,4,FALSE)</f>
        <v>21.05</v>
      </c>
      <c r="K18" s="5">
        <f t="shared" si="1"/>
        <v>0</v>
      </c>
      <c r="L18" s="31">
        <f>VLOOKUP(D18,'Impact value reference table'!$B$3:$G$216,5,FALSE)</f>
        <v>10.7</v>
      </c>
      <c r="M18" s="5">
        <f t="shared" si="2"/>
        <v>0</v>
      </c>
      <c r="N18" s="31">
        <f>VLOOKUP(D18,'Impact value reference table'!$B$3:$G$216,6,FALSE)</f>
        <v>736.84</v>
      </c>
      <c r="O18" s="5">
        <f t="shared" si="3"/>
        <v>0</v>
      </c>
      <c r="P18" s="31" t="e">
        <f>VLOOKUP(D18,'Impact value reference table'!$B$3:$G$216,7,FALSE)</f>
        <v>#REF!</v>
      </c>
      <c r="Q18" s="5" t="e">
        <f t="shared" si="4"/>
        <v>#REF!</v>
      </c>
    </row>
    <row r="19" spans="1:17" ht="15.6">
      <c r="A19" s="40" t="s">
        <v>26</v>
      </c>
      <c r="B19" s="5">
        <v>17</v>
      </c>
      <c r="D19" s="5" t="str">
        <f>VLOOKUP($A19,'Food full composition_all'!$A$3:$AU$33,5+($B19*2),0)</f>
        <v>Cranberries</v>
      </c>
      <c r="E19" s="42">
        <f>VLOOKUP($A19,'Food full composition_all'!$A$3:$AU$33,6+($B19*2),0)</f>
        <v>0</v>
      </c>
      <c r="F19" s="31" t="e">
        <f>VLOOKUP(D19,'Impact value reference table'!$B$3:$G$216,2,FALSE)</f>
        <v>#N/A</v>
      </c>
      <c r="G19" s="5" t="e">
        <f t="shared" si="5"/>
        <v>#N/A</v>
      </c>
      <c r="H19" s="31" t="e">
        <f>VLOOKUP(D19,'Impact value reference table'!$B$3:$G$216,3,FALSE)</f>
        <v>#N/A</v>
      </c>
      <c r="I19" s="5" t="e">
        <f t="shared" si="0"/>
        <v>#N/A</v>
      </c>
      <c r="J19" s="31" t="e">
        <f>VLOOKUP(D19,'Impact value reference table'!$B$3:$G$216,4,FALSE)</f>
        <v>#N/A</v>
      </c>
      <c r="K19" s="5" t="e">
        <f t="shared" si="1"/>
        <v>#N/A</v>
      </c>
      <c r="L19" s="31" t="e">
        <f>VLOOKUP(D19,'Impact value reference table'!$B$3:$G$216,5,FALSE)</f>
        <v>#N/A</v>
      </c>
      <c r="M19" s="5" t="e">
        <f t="shared" si="2"/>
        <v>#N/A</v>
      </c>
      <c r="N19" s="31" t="e">
        <f>VLOOKUP(D19,'Impact value reference table'!$B$3:$G$216,6,FALSE)</f>
        <v>#N/A</v>
      </c>
      <c r="O19" s="5" t="e">
        <f t="shared" si="3"/>
        <v>#N/A</v>
      </c>
      <c r="P19" s="31" t="e">
        <f>VLOOKUP(D19,'Impact value reference table'!$B$3:$G$216,7,FALSE)</f>
        <v>#N/A</v>
      </c>
      <c r="Q19" s="5" t="e">
        <f t="shared" si="4"/>
        <v>#N/A</v>
      </c>
    </row>
    <row r="20" spans="1:17" ht="15.6">
      <c r="A20" s="40" t="s">
        <v>26</v>
      </c>
      <c r="B20" s="5">
        <v>18</v>
      </c>
      <c r="D20" s="5" t="str">
        <f>VLOOKUP($A20,'Food full composition_all'!$A$3:$AU$33,5+($B20*2),0)</f>
        <v>Pumpkin</v>
      </c>
      <c r="E20" s="42">
        <f>VLOOKUP($A20,'Food full composition_all'!$A$3:$AU$33,6+($B20*2),0)</f>
        <v>0</v>
      </c>
      <c r="F20" s="31" t="e">
        <f>VLOOKUP(D20,'Impact value reference table'!$B$3:$G$216,2,FALSE)</f>
        <v>#N/A</v>
      </c>
      <c r="G20" s="5" t="e">
        <f t="shared" si="5"/>
        <v>#N/A</v>
      </c>
      <c r="H20" s="31" t="e">
        <f>VLOOKUP(D20,'Impact value reference table'!$B$3:$G$216,3,FALSE)</f>
        <v>#N/A</v>
      </c>
      <c r="I20" s="5" t="e">
        <f t="shared" si="0"/>
        <v>#N/A</v>
      </c>
      <c r="J20" s="31" t="e">
        <f>VLOOKUP(D20,'Impact value reference table'!$B$3:$G$216,4,FALSE)</f>
        <v>#N/A</v>
      </c>
      <c r="K20" s="5" t="e">
        <f t="shared" si="1"/>
        <v>#N/A</v>
      </c>
      <c r="L20" s="31" t="e">
        <f>VLOOKUP(D20,'Impact value reference table'!$B$3:$G$216,5,FALSE)</f>
        <v>#N/A</v>
      </c>
      <c r="M20" s="5" t="e">
        <f t="shared" si="2"/>
        <v>#N/A</v>
      </c>
      <c r="N20" s="31" t="e">
        <f>VLOOKUP(D20,'Impact value reference table'!$B$3:$G$216,6,FALSE)</f>
        <v>#N/A</v>
      </c>
      <c r="O20" s="5" t="e">
        <f t="shared" si="3"/>
        <v>#N/A</v>
      </c>
      <c r="P20" s="31" t="e">
        <f>VLOOKUP(D20,'Impact value reference table'!$B$3:$G$216,7,FALSE)</f>
        <v>#N/A</v>
      </c>
      <c r="Q20" s="5" t="e">
        <f t="shared" si="4"/>
        <v>#N/A</v>
      </c>
    </row>
    <row r="21" spans="1:17" ht="16.2" thickBot="1">
      <c r="A21" s="40" t="s">
        <v>26</v>
      </c>
      <c r="B21" s="5">
        <v>19</v>
      </c>
      <c r="D21" s="5">
        <f>VLOOKUP($A21,'Food full composition_all'!$A$3:$AU$33,5+($B21*2),0)</f>
        <v>0</v>
      </c>
      <c r="E21" s="42">
        <f>VLOOKUP($A21,'Food full composition_all'!$A$3:$AU$33,6+($B21*2),0)</f>
        <v>0</v>
      </c>
      <c r="F21" s="31" t="e">
        <f>VLOOKUP(D21,'Impact value reference table'!$B$3:$G$216,2,FALSE)</f>
        <v>#N/A</v>
      </c>
      <c r="G21" s="5" t="e">
        <f t="shared" si="5"/>
        <v>#N/A</v>
      </c>
      <c r="H21" s="31" t="e">
        <f>VLOOKUP(D21,'Impact value reference table'!$B$3:$G$216,3,FALSE)</f>
        <v>#N/A</v>
      </c>
      <c r="I21" s="5" t="e">
        <f t="shared" si="0"/>
        <v>#N/A</v>
      </c>
      <c r="J21" s="31" t="e">
        <f>VLOOKUP(D21,'Impact value reference table'!$B$3:$G$216,4,FALSE)</f>
        <v>#N/A</v>
      </c>
      <c r="K21" s="5" t="e">
        <f t="shared" si="1"/>
        <v>#N/A</v>
      </c>
      <c r="L21" s="31" t="e">
        <f>VLOOKUP(D21,'Impact value reference table'!$B$3:$G$216,5,FALSE)</f>
        <v>#N/A</v>
      </c>
      <c r="M21" s="5" t="e">
        <f t="shared" si="2"/>
        <v>#N/A</v>
      </c>
      <c r="N21" s="31" t="e">
        <f>VLOOKUP(D21,'Impact value reference table'!$B$3:$G$216,6,FALSE)</f>
        <v>#N/A</v>
      </c>
      <c r="O21" s="5" t="e">
        <f t="shared" si="3"/>
        <v>#N/A</v>
      </c>
      <c r="P21" s="31" t="e">
        <f>VLOOKUP(D21,'Impact value reference table'!$B$3:$G$216,7,FALSE)</f>
        <v>#N/A</v>
      </c>
      <c r="Q21" s="5" t="e">
        <f t="shared" si="4"/>
        <v>#N/A</v>
      </c>
    </row>
    <row r="22" spans="1:17" s="30" customFormat="1" ht="15.6">
      <c r="A22" s="29" t="s">
        <v>46</v>
      </c>
      <c r="B22" s="30">
        <v>1</v>
      </c>
      <c r="C22" s="30">
        <v>350.94400000000002</v>
      </c>
      <c r="D22" s="30" t="str">
        <f>VLOOKUP($A22,'Food full composition_all'!$A$3:$AU$33,5+($B22*2),0)</f>
        <v>Chicken meat, cooked</v>
      </c>
      <c r="E22" s="45">
        <f>VLOOKUP($A22,'Food full composition_all'!$A$3:$AU$33,6+($B22*2),0)</f>
        <v>22</v>
      </c>
      <c r="F22" s="129">
        <f>VLOOKUP(D22,'Impact value reference table'!$B$3:$G$216,2,FALSE)</f>
        <v>8</v>
      </c>
      <c r="G22" s="130">
        <f t="shared" ref="G22:G38" si="6">(F22/(1000/$C$22))/100*E22</f>
        <v>0.61766144000000012</v>
      </c>
      <c r="H22" s="31">
        <f>VLOOKUP(D22,'Impact value reference table'!$B$3:$G$216,3,FALSE)</f>
        <v>6.42</v>
      </c>
      <c r="I22" s="130">
        <f t="shared" ref="I22:I38" si="7">(H22/(1000/$C$22))/100*E22</f>
        <v>0.49567330560000006</v>
      </c>
      <c r="J22" s="31">
        <f>VLOOKUP(D22,'Impact value reference table'!$B$3:$G$216,4,FALSE)</f>
        <v>66.489999999999995</v>
      </c>
      <c r="K22" s="130">
        <f t="shared" ref="K22:K38" si="8">(J22/(1000/$C$22))/100*E22</f>
        <v>5.1335386431999996</v>
      </c>
      <c r="L22" s="31">
        <f>VLOOKUP(D22,'Impact value reference table'!$B$3:$G$216,5,FALSE)</f>
        <v>31.55</v>
      </c>
      <c r="M22" s="130">
        <f t="shared" ref="M22:M38" si="9">(L22/(1000/$C$22))/100*E22</f>
        <v>2.4359023040000003</v>
      </c>
      <c r="N22" s="31">
        <f>VLOOKUP(D22,'Impact value reference table'!$B$3:$G$216,6,FALSE)</f>
        <v>429.36</v>
      </c>
      <c r="O22" s="130">
        <f t="shared" ref="O22:O38" si="10">(N22/(1000/$C$22))/100*E22</f>
        <v>33.149889484800006</v>
      </c>
      <c r="P22" s="31" t="e">
        <f>VLOOKUP(D22,'Impact value reference table'!$B$3:$G$216,7,FALSE)</f>
        <v>#REF!</v>
      </c>
      <c r="Q22" s="130" t="e">
        <f t="shared" ref="Q22:Q38" si="11">(P22/(1000/$C$22))/100*E22</f>
        <v>#REF!</v>
      </c>
    </row>
    <row r="23" spans="1:17" ht="15.6">
      <c r="A23" s="26" t="s">
        <v>46</v>
      </c>
      <c r="B23" s="5">
        <v>2</v>
      </c>
      <c r="D23" s="5" t="str">
        <f>VLOOKUP($A23,'Food full composition_all'!$A$3:$AU$33,5+($B23*2),0)</f>
        <v>Pea, unspecified</v>
      </c>
      <c r="E23" s="42">
        <f>VLOOKUP($A23,'Food full composition_all'!$A$3:$AU$33,6+($B23*2),0)</f>
        <v>12</v>
      </c>
      <c r="F23" s="31">
        <f>VLOOKUP(D23,'Impact value reference table'!$B$3:$G$216,2,FALSE)</f>
        <v>1.48</v>
      </c>
      <c r="G23" s="5">
        <f t="shared" si="6"/>
        <v>6.2327654400000002E-2</v>
      </c>
      <c r="H23" s="31">
        <f>VLOOKUP(D23,'Impact value reference table'!$B$3:$G$216,3,FALSE)</f>
        <v>13.31</v>
      </c>
      <c r="I23" s="5">
        <f t="shared" si="7"/>
        <v>0.5605277568</v>
      </c>
      <c r="J23" s="31">
        <f>VLOOKUP(D23,'Impact value reference table'!$B$3:$G$216,4,FALSE)</f>
        <v>2.81</v>
      </c>
      <c r="K23" s="5">
        <f t="shared" si="8"/>
        <v>0.11833831680000001</v>
      </c>
      <c r="L23" s="31">
        <f>VLOOKUP(D23,'Impact value reference table'!$B$3:$G$216,5,FALSE)</f>
        <v>2.5099999999999998</v>
      </c>
      <c r="M23" s="5">
        <f t="shared" si="9"/>
        <v>0.10570433280000001</v>
      </c>
      <c r="N23" s="31">
        <f>VLOOKUP(D23,'Impact value reference table'!$B$3:$G$216,6,FALSE)</f>
        <v>131.58000000000001</v>
      </c>
      <c r="O23" s="5">
        <f t="shared" si="10"/>
        <v>5.5412653824000007</v>
      </c>
      <c r="P23" s="31" t="e">
        <f>VLOOKUP(D23,'Impact value reference table'!$B$3:$G$216,7,FALSE)</f>
        <v>#REF!</v>
      </c>
      <c r="Q23" s="5" t="e">
        <f t="shared" si="11"/>
        <v>#REF!</v>
      </c>
    </row>
    <row r="24" spans="1:17" ht="15.6">
      <c r="A24" s="26" t="s">
        <v>46</v>
      </c>
      <c r="B24" s="5">
        <v>3</v>
      </c>
      <c r="D24" s="5" t="str">
        <f>VLOOKUP($A24,'Food full composition_all'!$A$3:$AU$33,5+($B24*2),0)</f>
        <v>Chickpea, cooked</v>
      </c>
      <c r="E24" s="42">
        <f>VLOOKUP($A24,'Food full composition_all'!$A$3:$AU$33,6+($B24*2),0)</f>
        <v>5.5</v>
      </c>
      <c r="F24" s="31">
        <f>VLOOKUP(D24,'Impact value reference table'!$B$3:$G$216,2,FALSE)</f>
        <v>3.94</v>
      </c>
      <c r="G24" s="5">
        <f t="shared" si="6"/>
        <v>7.6049564800000011E-2</v>
      </c>
      <c r="H24" s="31">
        <f>VLOOKUP(D24,'Impact value reference table'!$B$3:$G$216,3,FALSE)</f>
        <v>0.43</v>
      </c>
      <c r="I24" s="5">
        <f t="shared" si="7"/>
        <v>8.2998255999999996E-3</v>
      </c>
      <c r="J24" s="31">
        <f>VLOOKUP(D24,'Impact value reference table'!$B$3:$G$216,4,FALSE)</f>
        <v>5.4</v>
      </c>
      <c r="K24" s="5">
        <f t="shared" si="8"/>
        <v>0.104230368</v>
      </c>
      <c r="L24" s="31">
        <f>VLOOKUP(D24,'Impact value reference table'!$B$3:$G$216,5,FALSE)</f>
        <v>4.32</v>
      </c>
      <c r="M24" s="5">
        <f t="shared" si="9"/>
        <v>8.3384294400000017E-2</v>
      </c>
      <c r="N24" s="31">
        <f>VLOOKUP(D24,'Impact value reference table'!$B$3:$G$216,6,FALSE)</f>
        <v>110.21</v>
      </c>
      <c r="O24" s="5">
        <f t="shared" si="10"/>
        <v>2.1272646032</v>
      </c>
      <c r="P24" s="31" t="e">
        <f>VLOOKUP(D24,'Impact value reference table'!$B$3:$G$216,7,FALSE)</f>
        <v>#REF!</v>
      </c>
      <c r="Q24" s="5" t="e">
        <f t="shared" si="11"/>
        <v>#REF!</v>
      </c>
    </row>
    <row r="25" spans="1:17" ht="15.6">
      <c r="A25" s="26" t="s">
        <v>46</v>
      </c>
      <c r="B25" s="5">
        <v>4</v>
      </c>
      <c r="D25" s="5" t="str">
        <f>VLOOKUP($A25,'Food full composition_all'!$A$3:$AU$33,5+($B25*2),0)</f>
        <v>Pea, unspecified</v>
      </c>
      <c r="E25" s="42">
        <f>VLOOKUP($A25,'Food full composition_all'!$A$3:$AU$33,6+($B25*2),0)</f>
        <v>5.8</v>
      </c>
      <c r="F25" s="31">
        <f>VLOOKUP(D25,'Impact value reference table'!$B$3:$G$216,2,FALSE)</f>
        <v>1.48</v>
      </c>
      <c r="G25" s="5">
        <f t="shared" si="6"/>
        <v>3.0125032960000003E-2</v>
      </c>
      <c r="H25" s="31">
        <f>VLOOKUP(D25,'Impact value reference table'!$B$3:$G$216,3,FALSE)</f>
        <v>13.31</v>
      </c>
      <c r="I25" s="5">
        <f t="shared" si="7"/>
        <v>0.27092174912</v>
      </c>
      <c r="J25" s="31">
        <f>VLOOKUP(D25,'Impact value reference table'!$B$3:$G$216,4,FALSE)</f>
        <v>2.81</v>
      </c>
      <c r="K25" s="5">
        <f t="shared" si="8"/>
        <v>5.7196853120000002E-2</v>
      </c>
      <c r="L25" s="31">
        <f>VLOOKUP(D25,'Impact value reference table'!$B$3:$G$216,5,FALSE)</f>
        <v>2.5099999999999998</v>
      </c>
      <c r="M25" s="5">
        <f t="shared" si="9"/>
        <v>5.1090427520000002E-2</v>
      </c>
      <c r="N25" s="31">
        <f>VLOOKUP(D25,'Impact value reference table'!$B$3:$G$216,6,FALSE)</f>
        <v>131.58000000000001</v>
      </c>
      <c r="O25" s="5">
        <f t="shared" si="10"/>
        <v>2.6782782681600001</v>
      </c>
      <c r="P25" s="31" t="e">
        <f>VLOOKUP(D25,'Impact value reference table'!$B$3:$G$216,7,FALSE)</f>
        <v>#REF!</v>
      </c>
      <c r="Q25" s="5" t="e">
        <f t="shared" si="11"/>
        <v>#REF!</v>
      </c>
    </row>
    <row r="26" spans="1:17" ht="15.6">
      <c r="A26" s="26" t="s">
        <v>46</v>
      </c>
      <c r="B26" s="5">
        <v>5</v>
      </c>
      <c r="D26" s="5" t="str">
        <f>VLOOKUP($A26,'Food full composition_all'!$A$3:$AU$33,5+($B26*2),0)</f>
        <v>Poultry fat, unspecified</v>
      </c>
      <c r="E26" s="42">
        <f>VLOOKUP($A26,'Food full composition_all'!$A$3:$AU$33,6+($B26*2),0)</f>
        <v>5</v>
      </c>
      <c r="F26" s="31">
        <f>VLOOKUP(D26,'Impact value reference table'!$B$3:$G$216,2,FALSE)</f>
        <v>0</v>
      </c>
      <c r="G26" s="5">
        <f t="shared" si="6"/>
        <v>0</v>
      </c>
      <c r="H26" s="31">
        <f>VLOOKUP(D26,'Impact value reference table'!$B$3:$G$216,3,FALSE)</f>
        <v>0</v>
      </c>
      <c r="I26" s="5">
        <f t="shared" si="7"/>
        <v>0</v>
      </c>
      <c r="J26" s="31">
        <f>VLOOKUP(D26,'Impact value reference table'!$B$3:$G$216,4,FALSE)</f>
        <v>0</v>
      </c>
      <c r="K26" s="5">
        <f t="shared" si="8"/>
        <v>0</v>
      </c>
      <c r="L26" s="31">
        <f>VLOOKUP(D26,'Impact value reference table'!$B$3:$G$216,5,FALSE)</f>
        <v>0</v>
      </c>
      <c r="M26" s="5">
        <f t="shared" si="9"/>
        <v>0</v>
      </c>
      <c r="N26" s="31">
        <f>VLOOKUP(D26,'Impact value reference table'!$B$3:$G$216,6,FALSE)</f>
        <v>0</v>
      </c>
      <c r="O26" s="5">
        <f t="shared" si="10"/>
        <v>0</v>
      </c>
      <c r="P26" s="31" t="e">
        <f>VLOOKUP(D26,'Impact value reference table'!$B$3:$G$216,7,FALSE)</f>
        <v>#REF!</v>
      </c>
      <c r="Q26" s="5" t="e">
        <f t="shared" si="11"/>
        <v>#REF!</v>
      </c>
    </row>
    <row r="27" spans="1:17" ht="15.6">
      <c r="A27" s="26" t="s">
        <v>46</v>
      </c>
      <c r="B27" s="5">
        <v>6</v>
      </c>
      <c r="D27" s="5" t="str">
        <f>VLOOKUP($A27,'Food full composition_all'!$A$3:$AU$33,5+($B27*2),0)</f>
        <v>Sweet potato, cooked</v>
      </c>
      <c r="E27" s="42">
        <f>VLOOKUP($A27,'Food full composition_all'!$A$3:$AU$33,6+($B27*2),0)</f>
        <v>4</v>
      </c>
      <c r="F27" s="31">
        <f>VLOOKUP(D27,'Impact value reference table'!$B$3:$G$216,2,FALSE)</f>
        <v>1.2</v>
      </c>
      <c r="G27" s="5">
        <f t="shared" si="6"/>
        <v>1.6845312000000001E-2</v>
      </c>
      <c r="H27" s="31">
        <f>VLOOKUP(D27,'Impact value reference table'!$B$3:$G$216,3,FALSE)</f>
        <v>0.6</v>
      </c>
      <c r="I27" s="5">
        <f t="shared" si="7"/>
        <v>8.4226560000000006E-3</v>
      </c>
      <c r="J27" s="31">
        <f>VLOOKUP(D27,'Impact value reference table'!$B$3:$G$216,4,FALSE)</f>
        <v>5.3</v>
      </c>
      <c r="K27" s="5">
        <f t="shared" si="8"/>
        <v>7.4400127999999996E-2</v>
      </c>
      <c r="L27" s="31">
        <f>VLOOKUP(D27,'Impact value reference table'!$B$3:$G$216,5,FALSE)</f>
        <v>4.8</v>
      </c>
      <c r="M27" s="5">
        <f t="shared" si="9"/>
        <v>6.7381248000000005E-2</v>
      </c>
      <c r="N27" s="31">
        <f>VLOOKUP(D27,'Impact value reference table'!$B$3:$G$216,6,FALSE)</f>
        <v>81</v>
      </c>
      <c r="O27" s="5">
        <f t="shared" si="10"/>
        <v>1.1370585600000001</v>
      </c>
      <c r="P27" s="31" t="e">
        <f>VLOOKUP(D27,'Impact value reference table'!$B$3:$G$216,7,FALSE)</f>
        <v>#REF!</v>
      </c>
      <c r="Q27" s="5" t="e">
        <f t="shared" si="11"/>
        <v>#REF!</v>
      </c>
    </row>
    <row r="28" spans="1:17" ht="15.6">
      <c r="A28" s="26" t="s">
        <v>46</v>
      </c>
      <c r="B28" s="5">
        <v>7</v>
      </c>
      <c r="D28" s="5" t="str">
        <f>VLOOKUP($A28,'Food full composition_all'!$A$3:$AU$33,5+($B28*2),0)</f>
        <v>Chicken protein hydrolysate, unpecified</v>
      </c>
      <c r="E28" s="42">
        <f>VLOOKUP($A28,'Food full composition_all'!$A$3:$AU$33,6+($B28*2),0)</f>
        <v>3.5</v>
      </c>
      <c r="F28" s="31">
        <f>VLOOKUP(D28,'Impact value reference table'!$B$3:$G$216,2,FALSE)</f>
        <v>17.46</v>
      </c>
      <c r="G28" s="5">
        <f t="shared" si="6"/>
        <v>0.21446187840000003</v>
      </c>
      <c r="H28" s="31">
        <f>VLOOKUP(D28,'Impact value reference table'!$B$3:$G$216,3,FALSE)</f>
        <v>14.02</v>
      </c>
      <c r="I28" s="5">
        <f t="shared" si="7"/>
        <v>0.17220822079999998</v>
      </c>
      <c r="J28" s="31">
        <f>VLOOKUP(D28,'Impact value reference table'!$B$3:$G$216,4,FALSE)</f>
        <v>145.08000000000001</v>
      </c>
      <c r="K28" s="5">
        <f t="shared" si="8"/>
        <v>1.7820234432000002</v>
      </c>
      <c r="L28" s="31">
        <f>VLOOKUP(D28,'Impact value reference table'!$B$3:$G$216,5,FALSE)</f>
        <v>68.849999999999994</v>
      </c>
      <c r="M28" s="5">
        <f t="shared" si="9"/>
        <v>0.84568730400000003</v>
      </c>
      <c r="N28" s="31">
        <f>VLOOKUP(D28,'Impact value reference table'!$B$3:$G$216,6,FALSE)</f>
        <v>936.89</v>
      </c>
      <c r="O28" s="5">
        <f t="shared" si="10"/>
        <v>11.507857345600002</v>
      </c>
      <c r="P28" s="31" t="e">
        <f>VLOOKUP(D28,'Impact value reference table'!$B$3:$G$216,7,FALSE)</f>
        <v>#REF!</v>
      </c>
      <c r="Q28" s="5" t="e">
        <f t="shared" si="11"/>
        <v>#REF!</v>
      </c>
    </row>
    <row r="29" spans="1:17" ht="15.6">
      <c r="A29" s="26" t="s">
        <v>46</v>
      </c>
      <c r="B29" s="5">
        <v>8</v>
      </c>
      <c r="D29" s="5" t="str">
        <f>VLOOKUP($A29,'Food full composition_all'!$A$3:$AU$33,5+($B29*2),0)</f>
        <v>Potato starch, unspecified</v>
      </c>
      <c r="E29" s="42">
        <f>VLOOKUP($A29,'Food full composition_all'!$A$3:$AU$33,6+($B29*2),0)</f>
        <v>1.2</v>
      </c>
      <c r="F29" s="31">
        <f>VLOOKUP(D29,'Impact value reference table'!$B$3:$G$216,2,FALSE)</f>
        <v>1.2</v>
      </c>
      <c r="G29" s="5">
        <f t="shared" si="6"/>
        <v>5.0535936000000005E-3</v>
      </c>
      <c r="H29" s="31">
        <f>VLOOKUP(D29,'Impact value reference table'!$B$3:$G$216,3,FALSE)</f>
        <v>0.6</v>
      </c>
      <c r="I29" s="5">
        <f t="shared" si="7"/>
        <v>2.5267968000000003E-3</v>
      </c>
      <c r="J29" s="31">
        <f>VLOOKUP(D29,'Impact value reference table'!$B$3:$G$216,4,FALSE)</f>
        <v>5.3</v>
      </c>
      <c r="K29" s="5">
        <f t="shared" si="8"/>
        <v>2.2320038399999999E-2</v>
      </c>
      <c r="L29" s="31">
        <f>VLOOKUP(D29,'Impact value reference table'!$B$3:$G$216,5,FALSE)</f>
        <v>4.8</v>
      </c>
      <c r="M29" s="5">
        <f t="shared" si="9"/>
        <v>2.0214374400000002E-2</v>
      </c>
      <c r="N29" s="31">
        <f>VLOOKUP(D29,'Impact value reference table'!$B$3:$G$216,6,FALSE)</f>
        <v>81</v>
      </c>
      <c r="O29" s="5">
        <f t="shared" si="10"/>
        <v>0.34111756799999998</v>
      </c>
      <c r="P29" s="31" t="e">
        <f>VLOOKUP(D29,'Impact value reference table'!$B$3:$G$216,7,FALSE)</f>
        <v>#REF!</v>
      </c>
      <c r="Q29" s="5" t="e">
        <f t="shared" si="11"/>
        <v>#REF!</v>
      </c>
    </row>
    <row r="30" spans="1:17" ht="15.6">
      <c r="A30" s="26" t="s">
        <v>46</v>
      </c>
      <c r="B30" s="5">
        <v>9</v>
      </c>
      <c r="D30" s="5" t="str">
        <f>VLOOKUP($A30,'Food full composition_all'!$A$3:$AU$33,5+($B30*2),0)</f>
        <v>Pea, unspecified</v>
      </c>
      <c r="E30" s="42">
        <f>VLOOKUP($A30,'Food full composition_all'!$A$3:$AU$33,6+($B30*2),0)</f>
        <v>2</v>
      </c>
      <c r="F30" s="31">
        <f>VLOOKUP(D30,'Impact value reference table'!$B$3:$G$216,2,FALSE)</f>
        <v>1.48</v>
      </c>
      <c r="G30" s="5">
        <f t="shared" si="6"/>
        <v>1.0387942400000001E-2</v>
      </c>
      <c r="H30" s="31">
        <f>VLOOKUP(D30,'Impact value reference table'!$B$3:$G$216,3,FALSE)</f>
        <v>13.31</v>
      </c>
      <c r="I30" s="5">
        <f t="shared" si="7"/>
        <v>9.34212928E-2</v>
      </c>
      <c r="J30" s="31">
        <f>VLOOKUP(D30,'Impact value reference table'!$B$3:$G$216,4,FALSE)</f>
        <v>2.81</v>
      </c>
      <c r="K30" s="5">
        <f t="shared" si="8"/>
        <v>1.9723052800000002E-2</v>
      </c>
      <c r="L30" s="31">
        <f>VLOOKUP(D30,'Impact value reference table'!$B$3:$G$216,5,FALSE)</f>
        <v>2.5099999999999998</v>
      </c>
      <c r="M30" s="5">
        <f t="shared" si="9"/>
        <v>1.7617388800000001E-2</v>
      </c>
      <c r="N30" s="31">
        <f>VLOOKUP(D30,'Impact value reference table'!$B$3:$G$216,6,FALSE)</f>
        <v>131.58000000000001</v>
      </c>
      <c r="O30" s="5">
        <f t="shared" si="10"/>
        <v>0.92354423040000011</v>
      </c>
      <c r="P30" s="31" t="e">
        <f>VLOOKUP(D30,'Impact value reference table'!$B$3:$G$216,7,FALSE)</f>
        <v>#REF!</v>
      </c>
      <c r="Q30" s="5" t="e">
        <f t="shared" si="11"/>
        <v>#REF!</v>
      </c>
    </row>
    <row r="31" spans="1:17" ht="15.6">
      <c r="A31" s="26" t="s">
        <v>46</v>
      </c>
      <c r="B31" s="5">
        <v>10</v>
      </c>
      <c r="D31" s="5" t="str">
        <f>VLOOKUP($A31,'Food full composition_all'!$A$3:$AU$33,5+($B31*2),0)</f>
        <v>Dried hicory root</v>
      </c>
      <c r="E31" s="42">
        <f>VLOOKUP($A31,'Food full composition_all'!$A$3:$AU$33,6+($B31*2),0)</f>
        <v>0</v>
      </c>
      <c r="F31" s="31" t="e">
        <f>VLOOKUP(D31,'Impact value reference table'!$B$3:$G$216,2,FALSE)</f>
        <v>#N/A</v>
      </c>
      <c r="G31" s="5" t="e">
        <f t="shared" si="6"/>
        <v>#N/A</v>
      </c>
      <c r="H31" s="31" t="e">
        <f>VLOOKUP(D31,'Impact value reference table'!$B$3:$G$216,3,FALSE)</f>
        <v>#N/A</v>
      </c>
      <c r="I31" s="5" t="e">
        <f t="shared" si="7"/>
        <v>#N/A</v>
      </c>
      <c r="J31" s="31" t="e">
        <f>VLOOKUP(D31,'Impact value reference table'!$B$3:$G$216,4,FALSE)</f>
        <v>#N/A</v>
      </c>
      <c r="K31" s="5" t="e">
        <f t="shared" si="8"/>
        <v>#N/A</v>
      </c>
      <c r="L31" s="31" t="e">
        <f>VLOOKUP(D31,'Impact value reference table'!$B$3:$G$216,5,FALSE)</f>
        <v>#N/A</v>
      </c>
      <c r="M31" s="5" t="e">
        <f t="shared" si="9"/>
        <v>#N/A</v>
      </c>
      <c r="N31" s="31" t="e">
        <f>VLOOKUP(D31,'Impact value reference table'!$B$3:$G$216,6,FALSE)</f>
        <v>#N/A</v>
      </c>
      <c r="O31" s="5" t="e">
        <f t="shared" si="10"/>
        <v>#N/A</v>
      </c>
      <c r="P31" s="31" t="e">
        <f>VLOOKUP(D31,'Impact value reference table'!$B$3:$G$216,7,FALSE)</f>
        <v>#N/A</v>
      </c>
      <c r="Q31" s="5" t="e">
        <f t="shared" si="11"/>
        <v>#N/A</v>
      </c>
    </row>
    <row r="32" spans="1:17" ht="15.6">
      <c r="A32" s="26" t="s">
        <v>46</v>
      </c>
      <c r="B32" s="5">
        <v>11</v>
      </c>
      <c r="D32" s="5" t="str">
        <f>VLOOKUP($A32,'Food full composition_all'!$A$3:$AU$33,5+($B32*2),0)</f>
        <v>Minerals</v>
      </c>
      <c r="E32" s="42">
        <f>VLOOKUP($A32,'Food full composition_all'!$A$3:$AU$33,6+($B32*2),0)</f>
        <v>0</v>
      </c>
      <c r="F32" s="31" t="e">
        <f>VLOOKUP(D32,'Impact value reference table'!$B$3:$G$216,2,FALSE)</f>
        <v>#N/A</v>
      </c>
      <c r="G32" s="5" t="e">
        <f t="shared" si="6"/>
        <v>#N/A</v>
      </c>
      <c r="H32" s="31" t="e">
        <f>VLOOKUP(D32,'Impact value reference table'!$B$3:$G$216,3,FALSE)</f>
        <v>#N/A</v>
      </c>
      <c r="I32" s="5" t="e">
        <f t="shared" si="7"/>
        <v>#N/A</v>
      </c>
      <c r="J32" s="31" t="e">
        <f>VLOOKUP(D32,'Impact value reference table'!$B$3:$G$216,4,FALSE)</f>
        <v>#N/A</v>
      </c>
      <c r="K32" s="5" t="e">
        <f t="shared" si="8"/>
        <v>#N/A</v>
      </c>
      <c r="L32" s="31" t="e">
        <f>VLOOKUP(D32,'Impact value reference table'!$B$3:$G$216,5,FALSE)</f>
        <v>#N/A</v>
      </c>
      <c r="M32" s="5" t="e">
        <f t="shared" si="9"/>
        <v>#N/A</v>
      </c>
      <c r="N32" s="31" t="e">
        <f>VLOOKUP(D32,'Impact value reference table'!$B$3:$G$216,6,FALSE)</f>
        <v>#N/A</v>
      </c>
      <c r="O32" s="5" t="e">
        <f t="shared" si="10"/>
        <v>#N/A</v>
      </c>
      <c r="P32" s="31" t="e">
        <f>VLOOKUP(D32,'Impact value reference table'!$B$3:$G$216,7,FALSE)</f>
        <v>#N/A</v>
      </c>
      <c r="Q32" s="5" t="e">
        <f t="shared" si="11"/>
        <v>#N/A</v>
      </c>
    </row>
    <row r="33" spans="1:17" ht="15.6">
      <c r="A33" s="26" t="s">
        <v>46</v>
      </c>
      <c r="B33" s="5">
        <v>12</v>
      </c>
      <c r="D33" s="5" t="str">
        <f>VLOOKUP($A33,'Food full composition_all'!$A$3:$AU$33,5+($B33*2),0)</f>
        <v>Carrot, cooked</v>
      </c>
      <c r="E33" s="42">
        <f>VLOOKUP($A33,'Food full composition_all'!$A$3:$AU$33,6+($B33*2),0)</f>
        <v>4</v>
      </c>
      <c r="F33" s="31">
        <f>VLOOKUP(D33,'Impact value reference table'!$B$3:$G$216,2,FALSE)</f>
        <v>0.86</v>
      </c>
      <c r="G33" s="5">
        <f t="shared" si="6"/>
        <v>1.20724736E-2</v>
      </c>
      <c r="H33" s="31">
        <f>VLOOKUP(D33,'Impact value reference table'!$B$3:$G$216,3,FALSE)</f>
        <v>1.1399999999999999</v>
      </c>
      <c r="I33" s="5">
        <f t="shared" si="7"/>
        <v>1.6003046399999998E-2</v>
      </c>
      <c r="J33" s="31">
        <f>VLOOKUP(D33,'Impact value reference table'!$B$3:$G$216,4,FALSE)</f>
        <v>8.2899999999999991</v>
      </c>
      <c r="K33" s="5">
        <f t="shared" si="8"/>
        <v>0.11637303039999999</v>
      </c>
      <c r="L33" s="31">
        <f>VLOOKUP(D33,'Impact value reference table'!$B$3:$G$216,5,FALSE)</f>
        <v>4.57</v>
      </c>
      <c r="M33" s="5">
        <f t="shared" si="9"/>
        <v>6.4152563200000012E-2</v>
      </c>
      <c r="N33" s="31">
        <f>VLOOKUP(D33,'Impact value reference table'!$B$3:$G$216,6,FALSE)</f>
        <v>80</v>
      </c>
      <c r="O33" s="5">
        <f t="shared" si="10"/>
        <v>1.1230207999999999</v>
      </c>
      <c r="P33" s="31" t="e">
        <f>VLOOKUP(D33,'Impact value reference table'!$B$3:$G$216,7,FALSE)</f>
        <v>#REF!</v>
      </c>
      <c r="Q33" s="5" t="e">
        <f t="shared" si="11"/>
        <v>#REF!</v>
      </c>
    </row>
    <row r="34" spans="1:17" ht="15.6">
      <c r="A34" s="26" t="s">
        <v>46</v>
      </c>
      <c r="B34" s="5">
        <v>13</v>
      </c>
      <c r="D34" s="5" t="str">
        <f>VLOOKUP($A34,'Food full composition_all'!$A$3:$AU$33,5+($B34*2),0)</f>
        <v>Broccoli, cooked</v>
      </c>
      <c r="E34" s="42">
        <f>VLOOKUP($A34,'Food full composition_all'!$A$3:$AU$33,6+($B34*2),0)</f>
        <v>4</v>
      </c>
      <c r="F34" s="31">
        <f>VLOOKUP(D34,'Impact value reference table'!$B$3:$G$216,2,FALSE)</f>
        <v>2.52</v>
      </c>
      <c r="G34" s="5">
        <f t="shared" si="6"/>
        <v>3.5375155200000001E-2</v>
      </c>
      <c r="H34" s="31">
        <f>VLOOKUP(D34,'Impact value reference table'!$B$3:$G$216,3,FALSE)</f>
        <v>4.08</v>
      </c>
      <c r="I34" s="5">
        <f t="shared" si="7"/>
        <v>5.7274060800000005E-2</v>
      </c>
      <c r="J34" s="31">
        <f>VLOOKUP(D34,'Impact value reference table'!$B$3:$G$216,4,FALSE)</f>
        <v>5.58</v>
      </c>
      <c r="K34" s="5">
        <f t="shared" si="8"/>
        <v>7.83307008E-2</v>
      </c>
      <c r="L34" s="31">
        <f>VLOOKUP(D34,'Impact value reference table'!$B$3:$G$216,5,FALSE)</f>
        <v>3.4</v>
      </c>
      <c r="M34" s="5">
        <f t="shared" si="9"/>
        <v>4.7728384000000006E-2</v>
      </c>
      <c r="N34" s="31">
        <f>VLOOKUP(D34,'Impact value reference table'!$B$3:$G$216,6,FALSE)</f>
        <v>80.92</v>
      </c>
      <c r="O34" s="5">
        <f t="shared" si="10"/>
        <v>1.1359355392000001</v>
      </c>
      <c r="P34" s="31" t="e">
        <f>VLOOKUP(D34,'Impact value reference table'!$B$3:$G$216,7,FALSE)</f>
        <v>#REF!</v>
      </c>
      <c r="Q34" s="5" t="e">
        <f t="shared" si="11"/>
        <v>#REF!</v>
      </c>
    </row>
    <row r="35" spans="1:17" ht="15.6">
      <c r="A35" s="26" t="s">
        <v>46</v>
      </c>
      <c r="B35" s="5">
        <v>14</v>
      </c>
      <c r="D35" s="5" t="str">
        <f>VLOOKUP($A35,'Food full composition_all'!$A$3:$AU$33,5+($B35*2),0)</f>
        <v>Apple, raw</v>
      </c>
      <c r="E35" s="42">
        <f>VLOOKUP($A35,'Food full composition_all'!$A$3:$AU$33,6+($B35*2),0)</f>
        <v>2</v>
      </c>
      <c r="F35" s="31">
        <f>VLOOKUP(D35,'Impact value reference table'!$B$3:$G$216,2,FALSE)</f>
        <v>0.8</v>
      </c>
      <c r="G35" s="5">
        <f t="shared" si="6"/>
        <v>5.615104000000001E-3</v>
      </c>
      <c r="H35" s="31">
        <f>VLOOKUP(D35,'Impact value reference table'!$B$3:$G$216,3,FALSE)</f>
        <v>1.2</v>
      </c>
      <c r="I35" s="5">
        <f t="shared" si="7"/>
        <v>8.4226560000000006E-3</v>
      </c>
      <c r="J35" s="31">
        <f>VLOOKUP(D35,'Impact value reference table'!$B$3:$G$216,4,FALSE)</f>
        <v>7.4</v>
      </c>
      <c r="K35" s="5">
        <f t="shared" si="8"/>
        <v>5.1939712000000006E-2</v>
      </c>
      <c r="L35" s="31">
        <f>VLOOKUP(D35,'Impact value reference table'!$B$3:$G$216,5,FALSE)</f>
        <v>10</v>
      </c>
      <c r="M35" s="5">
        <f t="shared" si="9"/>
        <v>7.0188799999999996E-2</v>
      </c>
      <c r="N35" s="31">
        <f>VLOOKUP(D35,'Impact value reference table'!$B$3:$G$216,6,FALSE)</f>
        <v>610</v>
      </c>
      <c r="O35" s="5">
        <f t="shared" si="10"/>
        <v>4.2815168000000003</v>
      </c>
      <c r="P35" s="31" t="e">
        <f>VLOOKUP(D35,'Impact value reference table'!$B$3:$G$216,7,FALSE)</f>
        <v>#REF!</v>
      </c>
      <c r="Q35" s="5" t="e">
        <f t="shared" si="11"/>
        <v>#REF!</v>
      </c>
    </row>
    <row r="36" spans="1:17" ht="15.6">
      <c r="A36" s="26" t="s">
        <v>46</v>
      </c>
      <c r="B36" s="5">
        <v>15</v>
      </c>
      <c r="D36" s="5" t="str">
        <f>VLOOKUP($A36,'Food full composition_all'!$A$3:$AU$33,5+($B36*2),0)</f>
        <v>Dried kelp</v>
      </c>
      <c r="E36" s="42">
        <f>VLOOKUP($A36,'Food full composition_all'!$A$3:$AU$33,6+($B36*2),0)</f>
        <v>0</v>
      </c>
      <c r="F36" s="31" t="e">
        <f>VLOOKUP(D36,'Impact value reference table'!$B$3:$G$216,2,FALSE)</f>
        <v>#N/A</v>
      </c>
      <c r="G36" s="5" t="e">
        <f t="shared" si="6"/>
        <v>#N/A</v>
      </c>
      <c r="H36" s="31" t="e">
        <f>VLOOKUP(D36,'Impact value reference table'!$B$3:$G$216,3,FALSE)</f>
        <v>#N/A</v>
      </c>
      <c r="I36" s="5" t="e">
        <f t="shared" si="7"/>
        <v>#N/A</v>
      </c>
      <c r="J36" s="31" t="e">
        <f>VLOOKUP(D36,'Impact value reference table'!$B$3:$G$216,4,FALSE)</f>
        <v>#N/A</v>
      </c>
      <c r="K36" s="5" t="e">
        <f t="shared" si="8"/>
        <v>#N/A</v>
      </c>
      <c r="L36" s="31" t="e">
        <f>VLOOKUP(D36,'Impact value reference table'!$B$3:$G$216,5,FALSE)</f>
        <v>#N/A</v>
      </c>
      <c r="M36" s="5" t="e">
        <f t="shared" si="9"/>
        <v>#N/A</v>
      </c>
      <c r="N36" s="31" t="e">
        <f>VLOOKUP(D36,'Impact value reference table'!$B$3:$G$216,6,FALSE)</f>
        <v>#N/A</v>
      </c>
      <c r="O36" s="5" t="e">
        <f t="shared" si="10"/>
        <v>#N/A</v>
      </c>
      <c r="P36" s="31" t="e">
        <f>VLOOKUP(D36,'Impact value reference table'!$B$3:$G$216,7,FALSE)</f>
        <v>#N/A</v>
      </c>
      <c r="Q36" s="5" t="e">
        <f t="shared" si="11"/>
        <v>#N/A</v>
      </c>
    </row>
    <row r="37" spans="1:17" ht="15.6">
      <c r="A37" s="26" t="s">
        <v>46</v>
      </c>
      <c r="B37" s="5">
        <v>16</v>
      </c>
      <c r="D37" s="5" t="str">
        <f>VLOOKUP($A37,'Food full composition_all'!$A$3:$AU$33,5+($B37*2),0)</f>
        <v xml:space="preserve">Dried rosemary </v>
      </c>
      <c r="E37" s="42">
        <f>VLOOKUP($A37,'Food full composition_all'!$A$3:$AU$33,6+($B37*2),0)</f>
        <v>0</v>
      </c>
      <c r="F37" s="31" t="e">
        <f>VLOOKUP(D37,'Impact value reference table'!$B$3:$G$216,2,FALSE)</f>
        <v>#N/A</v>
      </c>
      <c r="G37" s="5" t="e">
        <f t="shared" si="6"/>
        <v>#N/A</v>
      </c>
      <c r="H37" s="31" t="e">
        <f>VLOOKUP(D37,'Impact value reference table'!$B$3:$G$216,3,FALSE)</f>
        <v>#N/A</v>
      </c>
      <c r="I37" s="5" t="e">
        <f t="shared" si="7"/>
        <v>#N/A</v>
      </c>
      <c r="J37" s="31" t="e">
        <f>VLOOKUP(D37,'Impact value reference table'!$B$3:$G$216,4,FALSE)</f>
        <v>#N/A</v>
      </c>
      <c r="K37" s="5" t="e">
        <f t="shared" si="8"/>
        <v>#N/A</v>
      </c>
      <c r="L37" s="31" t="e">
        <f>VLOOKUP(D37,'Impact value reference table'!$B$3:$G$216,5,FALSE)</f>
        <v>#N/A</v>
      </c>
      <c r="M37" s="5" t="e">
        <f t="shared" si="9"/>
        <v>#N/A</v>
      </c>
      <c r="N37" s="31" t="e">
        <f>VLOOKUP(D37,'Impact value reference table'!$B$3:$G$216,6,FALSE)</f>
        <v>#N/A</v>
      </c>
      <c r="O37" s="5" t="e">
        <f t="shared" si="10"/>
        <v>#N/A</v>
      </c>
      <c r="P37" s="31" t="e">
        <f>VLOOKUP(D37,'Impact value reference table'!$B$3:$G$216,7,FALSE)</f>
        <v>#N/A</v>
      </c>
      <c r="Q37" s="5" t="e">
        <f t="shared" si="11"/>
        <v>#N/A</v>
      </c>
    </row>
    <row r="38" spans="1:17" ht="16.2" thickBot="1">
      <c r="A38" s="26" t="s">
        <v>46</v>
      </c>
      <c r="B38" s="5">
        <v>17</v>
      </c>
      <c r="D38" s="5">
        <f>VLOOKUP($A38,'Food full composition_all'!$A$3:$AU$33,5+($B38*2),0)</f>
        <v>0</v>
      </c>
      <c r="E38" s="42">
        <f>VLOOKUP($A38,'Food full composition_all'!$A$3:$AU$33,6+($B38*2),0)</f>
        <v>0</v>
      </c>
      <c r="F38" s="31" t="e">
        <f>VLOOKUP(D38,'Impact value reference table'!$B$3:$G$216,2,FALSE)</f>
        <v>#N/A</v>
      </c>
      <c r="G38" s="128" t="e">
        <f t="shared" si="6"/>
        <v>#N/A</v>
      </c>
      <c r="H38" s="31" t="e">
        <f>VLOOKUP(D38,'Impact value reference table'!$B$3:$G$216,3,FALSE)</f>
        <v>#N/A</v>
      </c>
      <c r="I38" s="128" t="e">
        <f t="shared" si="7"/>
        <v>#N/A</v>
      </c>
      <c r="J38" s="31" t="e">
        <f>VLOOKUP(D38,'Impact value reference table'!$B$3:$G$216,4,FALSE)</f>
        <v>#N/A</v>
      </c>
      <c r="K38" s="128" t="e">
        <f t="shared" si="8"/>
        <v>#N/A</v>
      </c>
      <c r="L38" s="31" t="e">
        <f>VLOOKUP(D38,'Impact value reference table'!$B$3:$G$216,5,FALSE)</f>
        <v>#N/A</v>
      </c>
      <c r="M38" s="128" t="e">
        <f t="shared" si="9"/>
        <v>#N/A</v>
      </c>
      <c r="N38" s="31" t="e">
        <f>VLOOKUP(D38,'Impact value reference table'!$B$3:$G$216,6,FALSE)</f>
        <v>#N/A</v>
      </c>
      <c r="O38" s="128" t="e">
        <f t="shared" si="10"/>
        <v>#N/A</v>
      </c>
      <c r="P38" s="31" t="e">
        <f>VLOOKUP(D38,'Impact value reference table'!$B$3:$G$216,7,FALSE)</f>
        <v>#N/A</v>
      </c>
      <c r="Q38" s="128" t="e">
        <f t="shared" si="11"/>
        <v>#N/A</v>
      </c>
    </row>
    <row r="39" spans="1:17" s="30" customFormat="1" ht="15.6">
      <c r="A39" s="29" t="s">
        <v>59</v>
      </c>
      <c r="B39" s="30">
        <v>1</v>
      </c>
      <c r="C39" s="30">
        <v>324.47800000000001</v>
      </c>
      <c r="D39" s="30" t="str">
        <f>VLOOKUP($A39,'Food full composition_all'!$A$3:$AU$33,5+($B39*2),0)</f>
        <v>Poultry by-product meal, unspecified</v>
      </c>
      <c r="E39" s="45">
        <f>VLOOKUP($A39,'Food full composition_all'!$A$3:$AU$33,6+($B39*2),0)</f>
        <v>27.5</v>
      </c>
      <c r="F39" s="129">
        <f>VLOOKUP(D39,'Impact value reference table'!$B$3:$G$216,2,FALSE)</f>
        <v>14.04</v>
      </c>
      <c r="G39" s="130">
        <f t="shared" ref="G39:G53" si="12">(F39/(1000/$C$39))/100*E39</f>
        <v>1.2528095579999998</v>
      </c>
      <c r="H39" s="31">
        <f>VLOOKUP(D39,'Impact value reference table'!$B$3:$G$216,3,FALSE)</f>
        <v>11.27</v>
      </c>
      <c r="I39" s="130">
        <f t="shared" ref="I39:I53" si="13">(H39/(1000/$C$39))/100*E39</f>
        <v>1.0056384414999999</v>
      </c>
      <c r="J39" s="31">
        <f>VLOOKUP(D39,'Impact value reference table'!$B$3:$G$216,4,FALSE)</f>
        <v>116.64</v>
      </c>
      <c r="K39" s="130">
        <f t="shared" ref="K39:K53" si="14">(J39/(1000/$C$39))/100*E39</f>
        <v>10.407956328000001</v>
      </c>
      <c r="L39" s="31">
        <f>VLOOKUP(D39,'Impact value reference table'!$B$3:$G$216,5,FALSE)</f>
        <v>55.35</v>
      </c>
      <c r="M39" s="130">
        <f t="shared" ref="M39:M53" si="15">(L39/(1000/$C$39))/100*E39</f>
        <v>4.9389607574999994</v>
      </c>
      <c r="N39" s="31">
        <f>VLOOKUP(D39,'Impact value reference table'!$B$3:$G$216,6,FALSE)</f>
        <v>753.21</v>
      </c>
      <c r="O39" s="130">
        <f t="shared" ref="O39:O53" si="16">(N39/(1000/$C$39))/100*E39</f>
        <v>67.210020454500011</v>
      </c>
      <c r="P39" s="31" t="e">
        <f>VLOOKUP(D39,'Impact value reference table'!$B$3:$G$216,7,FALSE)</f>
        <v>#REF!</v>
      </c>
      <c r="Q39" s="130" t="e">
        <f t="shared" ref="Q39:Q53" si="17">(P39/(1000/$C$39))/100*E39</f>
        <v>#REF!</v>
      </c>
    </row>
    <row r="40" spans="1:17" ht="15.6">
      <c r="A40" s="26" t="s">
        <v>59</v>
      </c>
      <c r="B40" s="5">
        <v>2</v>
      </c>
      <c r="D40" s="5" t="str">
        <f>VLOOKUP($A40,'Food full composition_all'!$A$3:$AU$33,5+($B40*2),0)</f>
        <v>Oat bran, raw</v>
      </c>
      <c r="E40" s="42">
        <f>VLOOKUP($A40,'Food full composition_all'!$A$3:$AU$33,6+($B40*2),0)</f>
        <v>18.7</v>
      </c>
      <c r="F40" s="31">
        <f>VLOOKUP(D40,'Impact value reference table'!$B$3:$G$216,2,FALSE)</f>
        <v>7.6</v>
      </c>
      <c r="G40" s="5">
        <f t="shared" si="12"/>
        <v>0.46114813359999995</v>
      </c>
      <c r="H40" s="31">
        <f>VLOOKUP(D40,'Impact value reference table'!$B$3:$G$216,3,FALSE)</f>
        <v>2.5</v>
      </c>
      <c r="I40" s="5">
        <f t="shared" si="13"/>
        <v>0.151693465</v>
      </c>
      <c r="J40" s="31">
        <f>VLOOKUP(D40,'Impact value reference table'!$B$3:$G$216,4,FALSE)</f>
        <v>4.0999999999999996</v>
      </c>
      <c r="K40" s="5">
        <f t="shared" si="14"/>
        <v>0.24877728259999995</v>
      </c>
      <c r="L40" s="31">
        <f>VLOOKUP(D40,'Impact value reference table'!$B$3:$G$216,5,FALSE)</f>
        <v>4.3</v>
      </c>
      <c r="M40" s="5">
        <f t="shared" si="15"/>
        <v>0.26091275979999995</v>
      </c>
      <c r="N40" s="31">
        <f>VLOOKUP(D40,'Impact value reference table'!$B$3:$G$216,6,FALSE)</f>
        <v>184</v>
      </c>
      <c r="O40" s="5">
        <f t="shared" si="16"/>
        <v>11.164639024000001</v>
      </c>
      <c r="P40" s="31" t="e">
        <f>VLOOKUP(D40,'Impact value reference table'!$B$3:$G$216,7,FALSE)</f>
        <v>#REF!</v>
      </c>
      <c r="Q40" s="5" t="e">
        <f t="shared" si="17"/>
        <v>#REF!</v>
      </c>
    </row>
    <row r="41" spans="1:17" ht="15.6">
      <c r="A41" s="26" t="s">
        <v>59</v>
      </c>
      <c r="B41" s="5">
        <v>3</v>
      </c>
      <c r="D41" s="5" t="str">
        <f>VLOOKUP($A41,'Food full composition_all'!$A$3:$AU$33,5+($B41*2),0)</f>
        <v>Pea, cooked</v>
      </c>
      <c r="E41" s="42">
        <f>VLOOKUP($A41,'Food full composition_all'!$A$3:$AU$33,6+($B41*2),0)</f>
        <v>7.2</v>
      </c>
      <c r="F41" s="31">
        <f>VLOOKUP(D41,'Impact value reference table'!$B$3:$G$216,2,FALSE)</f>
        <v>1.41</v>
      </c>
      <c r="G41" s="5">
        <f t="shared" si="12"/>
        <v>3.294100656E-2</v>
      </c>
      <c r="H41" s="31">
        <f>VLOOKUP(D41,'Impact value reference table'!$B$3:$G$216,3,FALSE)</f>
        <v>12.72</v>
      </c>
      <c r="I41" s="5">
        <f t="shared" si="13"/>
        <v>0.29716993152000004</v>
      </c>
      <c r="J41" s="31">
        <f>VLOOKUP(D41,'Impact value reference table'!$B$3:$G$216,4,FALSE)</f>
        <v>2.69</v>
      </c>
      <c r="K41" s="5">
        <f t="shared" si="14"/>
        <v>6.2844899040000013E-2</v>
      </c>
      <c r="L41" s="31">
        <f>VLOOKUP(D41,'Impact value reference table'!$B$3:$G$216,5,FALSE)</f>
        <v>2.4</v>
      </c>
      <c r="M41" s="5">
        <f t="shared" si="15"/>
        <v>5.6069798400000002E-2</v>
      </c>
      <c r="N41" s="31">
        <f>VLOOKUP(D41,'Impact value reference table'!$B$3:$G$216,6,FALSE)</f>
        <v>125.81</v>
      </c>
      <c r="O41" s="5">
        <f t="shared" si="16"/>
        <v>2.9392255569600003</v>
      </c>
      <c r="P41" s="31" t="e">
        <f>VLOOKUP(D41,'Impact value reference table'!$B$3:$G$216,7,FALSE)</f>
        <v>#REF!</v>
      </c>
      <c r="Q41" s="5" t="e">
        <f t="shared" si="17"/>
        <v>#REF!</v>
      </c>
    </row>
    <row r="42" spans="1:17" ht="15.6">
      <c r="A42" s="26" t="s">
        <v>59</v>
      </c>
      <c r="B42" s="5">
        <v>4</v>
      </c>
      <c r="D42" s="5" t="str">
        <f>VLOOKUP($A42,'Food full composition_all'!$A$3:$AU$33,5+($B42*2),0)</f>
        <v>Flaxseed, unspecified</v>
      </c>
      <c r="E42" s="42">
        <f>VLOOKUP($A42,'Food full composition_all'!$A$3:$AU$33,6+($B42*2),0)</f>
        <v>5.8</v>
      </c>
      <c r="F42" s="31">
        <f>VLOOKUP(D42,'Impact value reference table'!$B$3:$G$216,2,FALSE)</f>
        <v>3.55</v>
      </c>
      <c r="G42" s="5">
        <f t="shared" si="12"/>
        <v>6.6810020199999987E-2</v>
      </c>
      <c r="H42" s="31">
        <f>VLOOKUP(D42,'Impact value reference table'!$B$3:$G$216,3,FALSE)</f>
        <v>0.39</v>
      </c>
      <c r="I42" s="5">
        <f t="shared" si="13"/>
        <v>7.3396923600000013E-3</v>
      </c>
      <c r="J42" s="31">
        <f>VLOOKUP(D42,'Impact value reference table'!$B$3:$G$216,4,FALSE)</f>
        <v>4.8600000000000003</v>
      </c>
      <c r="K42" s="5">
        <f t="shared" si="14"/>
        <v>9.1463858639999993E-2</v>
      </c>
      <c r="L42" s="31">
        <f>VLOOKUP(D42,'Impact value reference table'!$B$3:$G$216,5,FALSE)</f>
        <v>3.89</v>
      </c>
      <c r="M42" s="5">
        <f t="shared" si="15"/>
        <v>7.3208726360000004E-2</v>
      </c>
      <c r="N42" s="31">
        <f>VLOOKUP(D42,'Impact value reference table'!$B$3:$G$216,6,FALSE)</f>
        <v>99.24</v>
      </c>
      <c r="O42" s="5">
        <f t="shared" si="16"/>
        <v>1.8676694097599997</v>
      </c>
      <c r="P42" s="31" t="e">
        <f>VLOOKUP(D42,'Impact value reference table'!$B$3:$G$216,7,FALSE)</f>
        <v>#REF!</v>
      </c>
      <c r="Q42" s="5" t="e">
        <f t="shared" si="17"/>
        <v>#REF!</v>
      </c>
    </row>
    <row r="43" spans="1:17" ht="15.6">
      <c r="A43" s="26" t="s">
        <v>59</v>
      </c>
      <c r="B43" s="5">
        <v>5</v>
      </c>
      <c r="D43" s="5" t="str">
        <f>VLOOKUP($A43,'Food full composition_all'!$A$3:$AU$33,5+($B43*2),0)</f>
        <v>Beet pulp, unspecified</v>
      </c>
      <c r="E43" s="42">
        <f>VLOOKUP($A43,'Food full composition_all'!$A$3:$AU$33,6+($B43*2),0)</f>
        <v>4.3</v>
      </c>
      <c r="F43" s="31">
        <f>VLOOKUP(D43,'Impact value reference table'!$B$3:$G$216,2,FALSE)</f>
        <v>0.13</v>
      </c>
      <c r="G43" s="5">
        <f t="shared" si="12"/>
        <v>1.81383202E-3</v>
      </c>
      <c r="H43" s="31">
        <f>VLOOKUP(D43,'Impact value reference table'!$B$3:$G$216,3,FALSE)</f>
        <v>0.17</v>
      </c>
      <c r="I43" s="5">
        <f t="shared" si="13"/>
        <v>2.3719341800000002E-3</v>
      </c>
      <c r="J43" s="31">
        <f>VLOOKUP(D43,'Impact value reference table'!$B$3:$G$216,4,FALSE)</f>
        <v>1.25</v>
      </c>
      <c r="K43" s="5">
        <f t="shared" si="14"/>
        <v>1.7440692499999997E-2</v>
      </c>
      <c r="L43" s="31">
        <f>VLOOKUP(D43,'Impact value reference table'!$B$3:$G$216,5,FALSE)</f>
        <v>0.69</v>
      </c>
      <c r="M43" s="5">
        <f t="shared" si="15"/>
        <v>9.62726226E-3</v>
      </c>
      <c r="N43" s="31">
        <f>VLOOKUP(D43,'Impact value reference table'!$B$3:$G$216,6,FALSE)</f>
        <v>12.09</v>
      </c>
      <c r="O43" s="5">
        <f t="shared" si="16"/>
        <v>0.16868637786000001</v>
      </c>
      <c r="P43" s="31" t="e">
        <f>VLOOKUP(D43,'Impact value reference table'!$B$3:$G$216,7,FALSE)</f>
        <v>#REF!</v>
      </c>
      <c r="Q43" s="5" t="e">
        <f t="shared" si="17"/>
        <v>#REF!</v>
      </c>
    </row>
    <row r="44" spans="1:17" ht="15.6">
      <c r="A44" s="26" t="s">
        <v>59</v>
      </c>
      <c r="B44" s="5">
        <v>6</v>
      </c>
      <c r="D44" s="5" t="str">
        <f>VLOOKUP($A44,'Food full composition_all'!$A$3:$AU$33,5+($B44*2),0)</f>
        <v>Poultry fat, unspecified</v>
      </c>
      <c r="E44" s="42">
        <f>VLOOKUP($A44,'Food full composition_all'!$A$3:$AU$33,6+($B44*2),0)</f>
        <v>3.3</v>
      </c>
      <c r="F44" s="31">
        <f>VLOOKUP(D44,'Impact value reference table'!$B$3:$G$216,2,FALSE)</f>
        <v>0</v>
      </c>
      <c r="G44" s="5">
        <f t="shared" si="12"/>
        <v>0</v>
      </c>
      <c r="H44" s="31">
        <f>VLOOKUP(D44,'Impact value reference table'!$B$3:$G$216,3,FALSE)</f>
        <v>0</v>
      </c>
      <c r="I44" s="5">
        <f t="shared" si="13"/>
        <v>0</v>
      </c>
      <c r="J44" s="31">
        <f>VLOOKUP(D44,'Impact value reference table'!$B$3:$G$216,4,FALSE)</f>
        <v>0</v>
      </c>
      <c r="K44" s="5">
        <f t="shared" si="14"/>
        <v>0</v>
      </c>
      <c r="L44" s="31">
        <f>VLOOKUP(D44,'Impact value reference table'!$B$3:$G$216,5,FALSE)</f>
        <v>0</v>
      </c>
      <c r="M44" s="5">
        <f t="shared" si="15"/>
        <v>0</v>
      </c>
      <c r="N44" s="31">
        <f>VLOOKUP(D44,'Impact value reference table'!$B$3:$G$216,6,FALSE)</f>
        <v>0</v>
      </c>
      <c r="O44" s="5">
        <f t="shared" si="16"/>
        <v>0</v>
      </c>
      <c r="P44" s="31" t="e">
        <f>VLOOKUP(D44,'Impact value reference table'!$B$3:$G$216,7,FALSE)</f>
        <v>#REF!</v>
      </c>
      <c r="Q44" s="5" t="e">
        <f t="shared" si="17"/>
        <v>#REF!</v>
      </c>
    </row>
    <row r="45" spans="1:17" ht="15.6">
      <c r="A45" s="26" t="s">
        <v>59</v>
      </c>
      <c r="B45" s="5">
        <v>7</v>
      </c>
      <c r="D45" s="5" t="str">
        <f>VLOOKUP($A45,'Food full composition_all'!$A$3:$AU$33,5+($B45*2),0)</f>
        <v>Vitamins &amp; minerals</v>
      </c>
      <c r="E45" s="42">
        <f>VLOOKUP($A45,'Food full composition_all'!$A$3:$AU$33,6+($B45*2),0)</f>
        <v>0</v>
      </c>
      <c r="F45" s="31" t="e">
        <f>VLOOKUP(D45,'Impact value reference table'!$B$3:$G$216,2,FALSE)</f>
        <v>#N/A</v>
      </c>
      <c r="G45" s="5" t="e">
        <f t="shared" si="12"/>
        <v>#N/A</v>
      </c>
      <c r="H45" s="31" t="e">
        <f>VLOOKUP(D45,'Impact value reference table'!$B$3:$G$216,3,FALSE)</f>
        <v>#N/A</v>
      </c>
      <c r="I45" s="5" t="e">
        <f t="shared" si="13"/>
        <v>#N/A</v>
      </c>
      <c r="J45" s="31" t="e">
        <f>VLOOKUP(D45,'Impact value reference table'!$B$3:$G$216,4,FALSE)</f>
        <v>#N/A</v>
      </c>
      <c r="K45" s="5" t="e">
        <f t="shared" si="14"/>
        <v>#N/A</v>
      </c>
      <c r="L45" s="31" t="e">
        <f>VLOOKUP(D45,'Impact value reference table'!$B$3:$G$216,5,FALSE)</f>
        <v>#N/A</v>
      </c>
      <c r="M45" s="5" t="e">
        <f t="shared" si="15"/>
        <v>#N/A</v>
      </c>
      <c r="N45" s="31" t="e">
        <f>VLOOKUP(D45,'Impact value reference table'!$B$3:$G$216,6,FALSE)</f>
        <v>#N/A</v>
      </c>
      <c r="O45" s="5" t="e">
        <f t="shared" si="16"/>
        <v>#N/A</v>
      </c>
      <c r="P45" s="31" t="e">
        <f>VLOOKUP(D45,'Impact value reference table'!$B$3:$G$216,7,FALSE)</f>
        <v>#N/A</v>
      </c>
      <c r="Q45" s="5" t="e">
        <f t="shared" si="17"/>
        <v>#N/A</v>
      </c>
    </row>
    <row r="46" spans="1:17" ht="15.6">
      <c r="A46" s="26" t="s">
        <v>59</v>
      </c>
      <c r="B46" s="5">
        <v>8</v>
      </c>
      <c r="D46" s="5" t="str">
        <f>VLOOKUP($A46,'Food full composition_all'!$A$3:$AU$33,5+($B46*2),0)</f>
        <v xml:space="preserve">Herb blend </v>
      </c>
      <c r="E46" s="42">
        <f>VLOOKUP($A46,'Food full composition_all'!$A$3:$AU$33,6+($B46*2),0)</f>
        <v>0</v>
      </c>
      <c r="F46" s="31" t="e">
        <f>VLOOKUP(D46,'Impact value reference table'!$B$3:$G$216,2,FALSE)</f>
        <v>#N/A</v>
      </c>
      <c r="G46" s="5" t="e">
        <f t="shared" si="12"/>
        <v>#N/A</v>
      </c>
      <c r="H46" s="31" t="e">
        <f>VLOOKUP(D46,'Impact value reference table'!$B$3:$G$216,3,FALSE)</f>
        <v>#N/A</v>
      </c>
      <c r="I46" s="5" t="e">
        <f t="shared" si="13"/>
        <v>#N/A</v>
      </c>
      <c r="J46" s="31" t="e">
        <f>VLOOKUP(D46,'Impact value reference table'!$B$3:$G$216,4,FALSE)</f>
        <v>#N/A</v>
      </c>
      <c r="K46" s="5" t="e">
        <f t="shared" si="14"/>
        <v>#N/A</v>
      </c>
      <c r="L46" s="31" t="e">
        <f>VLOOKUP(D46,'Impact value reference table'!$B$3:$G$216,5,FALSE)</f>
        <v>#N/A</v>
      </c>
      <c r="M46" s="5" t="e">
        <f t="shared" si="15"/>
        <v>#N/A</v>
      </c>
      <c r="N46" s="31" t="e">
        <f>VLOOKUP(D46,'Impact value reference table'!$B$3:$G$216,6,FALSE)</f>
        <v>#N/A</v>
      </c>
      <c r="O46" s="5" t="e">
        <f t="shared" si="16"/>
        <v>#N/A</v>
      </c>
      <c r="P46" s="31" t="e">
        <f>VLOOKUP(D46,'Impact value reference table'!$B$3:$G$216,7,FALSE)</f>
        <v>#N/A</v>
      </c>
      <c r="Q46" s="5" t="e">
        <f t="shared" si="17"/>
        <v>#N/A</v>
      </c>
    </row>
    <row r="47" spans="1:17" ht="15.6">
      <c r="A47" s="26" t="s">
        <v>59</v>
      </c>
      <c r="B47" s="5">
        <v>9</v>
      </c>
      <c r="D47" s="5" t="str">
        <f>VLOOKUP($A47,'Food full composition_all'!$A$3:$AU$33,5+($B47*2),0)</f>
        <v>MOS</v>
      </c>
      <c r="E47" s="42">
        <f>VLOOKUP($A47,'Food full composition_all'!$A$3:$AU$33,6+($B47*2),0)</f>
        <v>0</v>
      </c>
      <c r="F47" s="31" t="e">
        <f>VLOOKUP(D47,'Impact value reference table'!$B$3:$G$216,2,FALSE)</f>
        <v>#N/A</v>
      </c>
      <c r="G47" s="5" t="e">
        <f t="shared" si="12"/>
        <v>#N/A</v>
      </c>
      <c r="H47" s="31" t="e">
        <f>VLOOKUP(D47,'Impact value reference table'!$B$3:$G$216,3,FALSE)</f>
        <v>#N/A</v>
      </c>
      <c r="I47" s="5" t="e">
        <f t="shared" si="13"/>
        <v>#N/A</v>
      </c>
      <c r="J47" s="31" t="e">
        <f>VLOOKUP(D47,'Impact value reference table'!$B$3:$G$216,4,FALSE)</f>
        <v>#N/A</v>
      </c>
      <c r="K47" s="5" t="e">
        <f t="shared" si="14"/>
        <v>#N/A</v>
      </c>
      <c r="L47" s="31" t="e">
        <f>VLOOKUP(D47,'Impact value reference table'!$B$3:$G$216,5,FALSE)</f>
        <v>#N/A</v>
      </c>
      <c r="M47" s="5" t="e">
        <f t="shared" si="15"/>
        <v>#N/A</v>
      </c>
      <c r="N47" s="31" t="e">
        <f>VLOOKUP(D47,'Impact value reference table'!$B$3:$G$216,6,FALSE)</f>
        <v>#N/A</v>
      </c>
      <c r="O47" s="5" t="e">
        <f t="shared" si="16"/>
        <v>#N/A</v>
      </c>
      <c r="P47" s="31" t="e">
        <f>VLOOKUP(D47,'Impact value reference table'!$B$3:$G$216,7,FALSE)</f>
        <v>#N/A</v>
      </c>
      <c r="Q47" s="5" t="e">
        <f t="shared" si="17"/>
        <v>#N/A</v>
      </c>
    </row>
    <row r="48" spans="1:17" ht="15.6">
      <c r="A48" s="26" t="s">
        <v>59</v>
      </c>
      <c r="B48" s="5">
        <v>10</v>
      </c>
      <c r="D48" s="5" t="str">
        <f>VLOOKUP($A48,'Food full composition_all'!$A$3:$AU$33,5+($B48*2),0)</f>
        <v>FOS</v>
      </c>
      <c r="E48" s="42">
        <f>VLOOKUP($A48,'Food full composition_all'!$A$3:$AU$33,6+($B48*2),0)</f>
        <v>0</v>
      </c>
      <c r="F48" s="31" t="e">
        <f>VLOOKUP(D48,'Impact value reference table'!$B$3:$G$216,2,FALSE)</f>
        <v>#N/A</v>
      </c>
      <c r="G48" s="5" t="e">
        <f t="shared" si="12"/>
        <v>#N/A</v>
      </c>
      <c r="H48" s="31" t="e">
        <f>VLOOKUP(D48,'Impact value reference table'!$B$3:$G$216,3,FALSE)</f>
        <v>#N/A</v>
      </c>
      <c r="I48" s="5" t="e">
        <f t="shared" si="13"/>
        <v>#N/A</v>
      </c>
      <c r="J48" s="31" t="e">
        <f>VLOOKUP(D48,'Impact value reference table'!$B$3:$G$216,4,FALSE)</f>
        <v>#N/A</v>
      </c>
      <c r="K48" s="5" t="e">
        <f t="shared" si="14"/>
        <v>#N/A</v>
      </c>
      <c r="L48" s="31" t="e">
        <f>VLOOKUP(D48,'Impact value reference table'!$B$3:$G$216,5,FALSE)</f>
        <v>#N/A</v>
      </c>
      <c r="M48" s="5" t="e">
        <f t="shared" si="15"/>
        <v>#N/A</v>
      </c>
      <c r="N48" s="31" t="e">
        <f>VLOOKUP(D48,'Impact value reference table'!$B$3:$G$216,6,FALSE)</f>
        <v>#N/A</v>
      </c>
      <c r="O48" s="5" t="e">
        <f t="shared" si="16"/>
        <v>#N/A</v>
      </c>
      <c r="P48" s="31" t="e">
        <f>VLOOKUP(D48,'Impact value reference table'!$B$3:$G$216,7,FALSE)</f>
        <v>#N/A</v>
      </c>
      <c r="Q48" s="5" t="e">
        <f t="shared" si="17"/>
        <v>#N/A</v>
      </c>
    </row>
    <row r="49" spans="1:17" ht="15.6">
      <c r="A49" s="26" t="s">
        <v>59</v>
      </c>
      <c r="B49" s="5">
        <v>11</v>
      </c>
      <c r="D49" s="5" t="str">
        <f>VLOOKUP($A49,'Food full composition_all'!$A$3:$AU$33,5+($B49*2),0)</f>
        <v>Glucosamine</v>
      </c>
      <c r="E49" s="42">
        <f>VLOOKUP($A49,'Food full composition_all'!$A$3:$AU$33,6+($B49*2),0)</f>
        <v>0</v>
      </c>
      <c r="F49" s="31" t="e">
        <f>VLOOKUP(D49,'Impact value reference table'!$B$3:$G$216,2,FALSE)</f>
        <v>#N/A</v>
      </c>
      <c r="G49" s="5" t="e">
        <f t="shared" si="12"/>
        <v>#N/A</v>
      </c>
      <c r="H49" s="31" t="e">
        <f>VLOOKUP(D49,'Impact value reference table'!$B$3:$G$216,3,FALSE)</f>
        <v>#N/A</v>
      </c>
      <c r="I49" s="5" t="e">
        <f t="shared" si="13"/>
        <v>#N/A</v>
      </c>
      <c r="J49" s="31" t="e">
        <f>VLOOKUP(D49,'Impact value reference table'!$B$3:$G$216,4,FALSE)</f>
        <v>#N/A</v>
      </c>
      <c r="K49" s="5" t="e">
        <f t="shared" si="14"/>
        <v>#N/A</v>
      </c>
      <c r="L49" s="31" t="e">
        <f>VLOOKUP(D49,'Impact value reference table'!$B$3:$G$216,5,FALSE)</f>
        <v>#N/A</v>
      </c>
      <c r="M49" s="5" t="e">
        <f t="shared" si="15"/>
        <v>#N/A</v>
      </c>
      <c r="N49" s="31" t="e">
        <f>VLOOKUP(D49,'Impact value reference table'!$B$3:$G$216,6,FALSE)</f>
        <v>#N/A</v>
      </c>
      <c r="O49" s="5" t="e">
        <f t="shared" si="16"/>
        <v>#N/A</v>
      </c>
      <c r="P49" s="31" t="e">
        <f>VLOOKUP(D49,'Impact value reference table'!$B$3:$G$216,7,FALSE)</f>
        <v>#N/A</v>
      </c>
      <c r="Q49" s="5" t="e">
        <f t="shared" si="17"/>
        <v>#N/A</v>
      </c>
    </row>
    <row r="50" spans="1:17" ht="15.6">
      <c r="A50" s="26" t="s">
        <v>59</v>
      </c>
      <c r="B50" s="5">
        <v>12</v>
      </c>
      <c r="D50" s="5" t="str">
        <f>VLOOKUP($A50,'Food full composition_all'!$A$3:$AU$33,5+($B50*2),0)</f>
        <v>Chondroitin sulphate</v>
      </c>
      <c r="E50" s="42">
        <f>VLOOKUP($A50,'Food full composition_all'!$A$3:$AU$33,6+($B50*2),0)</f>
        <v>0</v>
      </c>
      <c r="F50" s="31" t="e">
        <f>VLOOKUP(D50,'Impact value reference table'!$B$3:$G$216,2,FALSE)</f>
        <v>#N/A</v>
      </c>
      <c r="G50" s="5" t="e">
        <f t="shared" si="12"/>
        <v>#N/A</v>
      </c>
      <c r="H50" s="31" t="e">
        <f>VLOOKUP(D50,'Impact value reference table'!$B$3:$G$216,3,FALSE)</f>
        <v>#N/A</v>
      </c>
      <c r="I50" s="5" t="e">
        <f t="shared" si="13"/>
        <v>#N/A</v>
      </c>
      <c r="J50" s="31" t="e">
        <f>VLOOKUP(D50,'Impact value reference table'!$B$3:$G$216,4,FALSE)</f>
        <v>#N/A</v>
      </c>
      <c r="K50" s="5" t="e">
        <f t="shared" si="14"/>
        <v>#N/A</v>
      </c>
      <c r="L50" s="31" t="e">
        <f>VLOOKUP(D50,'Impact value reference table'!$B$3:$G$216,5,FALSE)</f>
        <v>#N/A</v>
      </c>
      <c r="M50" s="5" t="e">
        <f t="shared" si="15"/>
        <v>#N/A</v>
      </c>
      <c r="N50" s="31" t="e">
        <f>VLOOKUP(D50,'Impact value reference table'!$B$3:$G$216,6,FALSE)</f>
        <v>#N/A</v>
      </c>
      <c r="O50" s="5" t="e">
        <f t="shared" si="16"/>
        <v>#N/A</v>
      </c>
      <c r="P50" s="31" t="e">
        <f>VLOOKUP(D50,'Impact value reference table'!$B$3:$G$216,7,FALSE)</f>
        <v>#N/A</v>
      </c>
      <c r="Q50" s="5" t="e">
        <f t="shared" si="17"/>
        <v>#N/A</v>
      </c>
    </row>
    <row r="51" spans="1:17" ht="15.6">
      <c r="A51" s="26" t="s">
        <v>59</v>
      </c>
      <c r="B51" s="5">
        <v>13</v>
      </c>
      <c r="D51" s="5" t="str">
        <f>VLOOKUP($A51,'Food full composition_all'!$A$3:$AU$33,5+($B51*2),0)</f>
        <v>Seaweed</v>
      </c>
      <c r="E51" s="42">
        <f>VLOOKUP($A51,'Food full composition_all'!$A$3:$AU$33,6+($B51*2),0)</f>
        <v>0</v>
      </c>
      <c r="F51" s="31" t="e">
        <f>VLOOKUP(D51,'Impact value reference table'!$B$3:$G$216,2,FALSE)</f>
        <v>#N/A</v>
      </c>
      <c r="G51" s="5" t="e">
        <f t="shared" si="12"/>
        <v>#N/A</v>
      </c>
      <c r="H51" s="31" t="e">
        <f>VLOOKUP(D51,'Impact value reference table'!$B$3:$G$216,3,FALSE)</f>
        <v>#N/A</v>
      </c>
      <c r="I51" s="5" t="e">
        <f t="shared" si="13"/>
        <v>#N/A</v>
      </c>
      <c r="J51" s="31" t="e">
        <f>VLOOKUP(D51,'Impact value reference table'!$B$3:$G$216,4,FALSE)</f>
        <v>#N/A</v>
      </c>
      <c r="K51" s="5" t="e">
        <f t="shared" si="14"/>
        <v>#N/A</v>
      </c>
      <c r="L51" s="31" t="e">
        <f>VLOOKUP(D51,'Impact value reference table'!$B$3:$G$216,5,FALSE)</f>
        <v>#N/A</v>
      </c>
      <c r="M51" s="5" t="e">
        <f t="shared" si="15"/>
        <v>#N/A</v>
      </c>
      <c r="N51" s="31" t="e">
        <f>VLOOKUP(D51,'Impact value reference table'!$B$3:$G$216,6,FALSE)</f>
        <v>#N/A</v>
      </c>
      <c r="O51" s="5" t="e">
        <f t="shared" si="16"/>
        <v>#N/A</v>
      </c>
      <c r="P51" s="31" t="e">
        <f>VLOOKUP(D51,'Impact value reference table'!$B$3:$G$216,7,FALSE)</f>
        <v>#N/A</v>
      </c>
      <c r="Q51" s="5" t="e">
        <f t="shared" si="17"/>
        <v>#N/A</v>
      </c>
    </row>
    <row r="52" spans="1:17" ht="15.6">
      <c r="A52" s="26" t="s">
        <v>59</v>
      </c>
      <c r="B52" s="5">
        <v>14</v>
      </c>
      <c r="D52" s="5" t="str">
        <f>VLOOKUP($A52,'Food full composition_all'!$A$3:$AU$33,5+($B52*2),0)</f>
        <v>Yucca, cooked</v>
      </c>
      <c r="E52" s="42">
        <f>VLOOKUP($A52,'Food full composition_all'!$A$3:$AU$33,6+($B52*2),0)</f>
        <v>0.5</v>
      </c>
      <c r="F52" s="31">
        <f>VLOOKUP(D52,'Impact value reference table'!$B$3:$G$216,2,FALSE)</f>
        <v>0.3</v>
      </c>
      <c r="G52" s="5">
        <f t="shared" si="12"/>
        <v>4.8671700000000001E-4</v>
      </c>
      <c r="H52" s="31">
        <f>VLOOKUP(D52,'Impact value reference table'!$B$3:$G$216,3,FALSE)</f>
        <v>0.4</v>
      </c>
      <c r="I52" s="5">
        <f t="shared" si="13"/>
        <v>6.4895600000000012E-4</v>
      </c>
      <c r="J52" s="31">
        <f>VLOOKUP(D52,'Impact value reference table'!$B$3:$G$216,4,FALSE)</f>
        <v>2.9</v>
      </c>
      <c r="K52" s="5">
        <f t="shared" si="14"/>
        <v>4.7049309999999999E-3</v>
      </c>
      <c r="L52" s="31">
        <f>VLOOKUP(D52,'Impact value reference table'!$B$3:$G$216,5,FALSE)</f>
        <v>1.6</v>
      </c>
      <c r="M52" s="5">
        <f t="shared" si="15"/>
        <v>2.5958240000000005E-3</v>
      </c>
      <c r="N52" s="31">
        <f>VLOOKUP(D52,'Impact value reference table'!$B$3:$G$216,6,FALSE)</f>
        <v>28</v>
      </c>
      <c r="O52" s="5">
        <f t="shared" si="16"/>
        <v>4.542692000000001E-2</v>
      </c>
      <c r="P52" s="31" t="e">
        <f>VLOOKUP(D52,'Impact value reference table'!$B$3:$G$216,7,FALSE)</f>
        <v>#REF!</v>
      </c>
      <c r="Q52" s="5" t="e">
        <f t="shared" si="17"/>
        <v>#REF!</v>
      </c>
    </row>
    <row r="53" spans="1:17" ht="16.2" thickBot="1">
      <c r="A53" s="26" t="s">
        <v>59</v>
      </c>
      <c r="B53" s="5">
        <v>15</v>
      </c>
      <c r="D53" s="5">
        <f>VLOOKUP($A53,'Food full composition_all'!$A$3:$AU$33,5+($B53*2),0)</f>
        <v>0</v>
      </c>
      <c r="E53" s="42">
        <f>VLOOKUP($A53,'Food full composition_all'!$A$3:$AU$33,6+($B53*2),0)</f>
        <v>0</v>
      </c>
      <c r="F53" s="31" t="e">
        <f>VLOOKUP(D53,'Impact value reference table'!$B$3:$G$216,2,FALSE)</f>
        <v>#N/A</v>
      </c>
      <c r="G53" s="5" t="e">
        <f t="shared" si="12"/>
        <v>#N/A</v>
      </c>
      <c r="H53" s="31" t="e">
        <f>VLOOKUP(D53,'Impact value reference table'!$B$3:$G$216,3,FALSE)</f>
        <v>#N/A</v>
      </c>
      <c r="I53" s="5" t="e">
        <f t="shared" si="13"/>
        <v>#N/A</v>
      </c>
      <c r="J53" s="31" t="e">
        <f>VLOOKUP(D53,'Impact value reference table'!$B$3:$G$216,4,FALSE)</f>
        <v>#N/A</v>
      </c>
      <c r="K53" s="5" t="e">
        <f t="shared" si="14"/>
        <v>#N/A</v>
      </c>
      <c r="L53" s="31" t="e">
        <f>VLOOKUP(D53,'Impact value reference table'!$B$3:$G$216,5,FALSE)</f>
        <v>#N/A</v>
      </c>
      <c r="M53" s="5" t="e">
        <f t="shared" si="15"/>
        <v>#N/A</v>
      </c>
      <c r="N53" s="31" t="e">
        <f>VLOOKUP(D53,'Impact value reference table'!$B$3:$G$216,6,FALSE)</f>
        <v>#N/A</v>
      </c>
      <c r="O53" s="5" t="e">
        <f t="shared" si="16"/>
        <v>#N/A</v>
      </c>
      <c r="P53" s="31" t="e">
        <f>VLOOKUP(D53,'Impact value reference table'!$B$3:$G$216,7,FALSE)</f>
        <v>#N/A</v>
      </c>
      <c r="Q53" s="5" t="e">
        <f t="shared" si="17"/>
        <v>#N/A</v>
      </c>
    </row>
    <row r="54" spans="1:17" s="30" customFormat="1" ht="15.6">
      <c r="A54" s="29" t="s">
        <v>72</v>
      </c>
      <c r="B54" s="30">
        <v>1</v>
      </c>
      <c r="C54" s="30">
        <v>354.88900000000001</v>
      </c>
      <c r="D54" s="30" t="str">
        <f>VLOOKUP($A54,'Food full composition_all'!$A$3:$AU$33,5+($B54*2),0)</f>
        <v>White rice, cooked</v>
      </c>
      <c r="E54" s="45">
        <f>VLOOKUP($A54,'Food full composition_all'!$A$3:$AU$33,6+($B54*2),0)</f>
        <v>19</v>
      </c>
      <c r="F54" s="129">
        <f>VLOOKUP(D54,'Impact value reference table'!$B$3:$G$216,2,FALSE)</f>
        <v>0.8</v>
      </c>
      <c r="G54" s="130">
        <f t="shared" ref="G54:G73" si="18">(F54/(1000/$C$54))/100*E54</f>
        <v>5.3943128000000007E-2</v>
      </c>
      <c r="H54" s="31">
        <f>VLOOKUP(D54,'Impact value reference table'!$B$3:$G$216,3,FALSE)</f>
        <v>1.2</v>
      </c>
      <c r="I54" s="130">
        <f t="shared" ref="I54:I73" si="19">(H54/(1000/$C$54))/100*E54</f>
        <v>8.091469200000001E-2</v>
      </c>
      <c r="J54" s="31">
        <f>VLOOKUP(D54,'Impact value reference table'!$B$3:$G$216,4,FALSE)</f>
        <v>7.4</v>
      </c>
      <c r="K54" s="130">
        <f t="shared" ref="K54:K73" si="20">(J54/(1000/$C$54))/100*E54</f>
        <v>0.49897393400000006</v>
      </c>
      <c r="L54" s="31">
        <f>VLOOKUP(D54,'Impact value reference table'!$B$3:$G$216,5,FALSE)</f>
        <v>10</v>
      </c>
      <c r="M54" s="130">
        <f t="shared" ref="M54:M73" si="21">(L54/(1000/$C$54))/100*E54</f>
        <v>0.67428910000000009</v>
      </c>
      <c r="N54" s="31">
        <f>VLOOKUP(D54,'Impact value reference table'!$B$3:$G$216,6,FALSE)</f>
        <v>610</v>
      </c>
      <c r="O54" s="130">
        <f t="shared" ref="O54:O73" si="22">(N54/(1000/$C$54))/100*E54</f>
        <v>41.131635099999997</v>
      </c>
      <c r="P54" s="31" t="e">
        <f>VLOOKUP(D54,'Impact value reference table'!$B$3:$G$216,7,FALSE)</f>
        <v>#REF!</v>
      </c>
      <c r="Q54" s="130" t="e">
        <f t="shared" ref="Q54:Q73" si="23">(P54/(1000/$C$54))/100*E54</f>
        <v>#REF!</v>
      </c>
    </row>
    <row r="55" spans="1:17" ht="15.6">
      <c r="A55" s="26" t="s">
        <v>72</v>
      </c>
      <c r="B55" s="5">
        <v>2</v>
      </c>
      <c r="D55" s="5" t="str">
        <f>VLOOKUP($A55,'Food full composition_all'!$A$3:$AU$33,5+($B55*2),0)</f>
        <v>Potato, cooked</v>
      </c>
      <c r="E55" s="42">
        <f>VLOOKUP($A55,'Food full composition_all'!$A$3:$AU$33,6+($B55*2),0)</f>
        <v>18.7</v>
      </c>
      <c r="F55" s="31">
        <f>VLOOKUP(D55,'Impact value reference table'!$B$3:$G$216,2,FALSE)</f>
        <v>1.2</v>
      </c>
      <c r="G55" s="5">
        <f t="shared" si="18"/>
        <v>7.9637091600000001E-2</v>
      </c>
      <c r="H55" s="31">
        <f>VLOOKUP(D55,'Impact value reference table'!$B$3:$G$216,3,FALSE)</f>
        <v>0.6</v>
      </c>
      <c r="I55" s="5">
        <f t="shared" si="19"/>
        <v>3.9818545800000001E-2</v>
      </c>
      <c r="J55" s="31">
        <f>VLOOKUP(D55,'Impact value reference table'!$B$3:$G$216,4,FALSE)</f>
        <v>5.3</v>
      </c>
      <c r="K55" s="5">
        <f t="shared" si="20"/>
        <v>0.3517304879</v>
      </c>
      <c r="L55" s="31">
        <f>VLOOKUP(D55,'Impact value reference table'!$B$3:$G$216,5,FALSE)</f>
        <v>4.8</v>
      </c>
      <c r="M55" s="5">
        <f t="shared" si="21"/>
        <v>0.3185483664</v>
      </c>
      <c r="N55" s="31">
        <f>VLOOKUP(D55,'Impact value reference table'!$B$3:$G$216,6,FALSE)</f>
        <v>81</v>
      </c>
      <c r="O55" s="5">
        <f t="shared" si="22"/>
        <v>5.3755036829999998</v>
      </c>
      <c r="P55" s="31" t="e">
        <f>VLOOKUP(D55,'Impact value reference table'!$B$3:$G$216,7,FALSE)</f>
        <v>#REF!</v>
      </c>
      <c r="Q55" s="5" t="e">
        <f t="shared" si="23"/>
        <v>#REF!</v>
      </c>
    </row>
    <row r="56" spans="1:17" ht="15.6">
      <c r="A56" s="26" t="s">
        <v>72</v>
      </c>
      <c r="B56" s="5">
        <v>3</v>
      </c>
      <c r="D56" s="5" t="str">
        <f>VLOOKUP($A56,'Food full composition_all'!$A$3:$AU$33,5+($B56*2),0)</f>
        <v>Poultry fat, unspecified</v>
      </c>
      <c r="E56" s="42">
        <f>VLOOKUP($A56,'Food full composition_all'!$A$3:$AU$33,6+($B56*2),0)</f>
        <v>7.2</v>
      </c>
      <c r="F56" s="31">
        <f>VLOOKUP(D56,'Impact value reference table'!$B$3:$G$216,2,FALSE)</f>
        <v>0</v>
      </c>
      <c r="G56" s="5">
        <f t="shared" si="18"/>
        <v>0</v>
      </c>
      <c r="H56" s="31">
        <f>VLOOKUP(D56,'Impact value reference table'!$B$3:$G$216,3,FALSE)</f>
        <v>0</v>
      </c>
      <c r="I56" s="5">
        <f t="shared" si="19"/>
        <v>0</v>
      </c>
      <c r="J56" s="31">
        <f>VLOOKUP(D56,'Impact value reference table'!$B$3:$G$216,4,FALSE)</f>
        <v>0</v>
      </c>
      <c r="K56" s="5">
        <f t="shared" si="20"/>
        <v>0</v>
      </c>
      <c r="L56" s="31">
        <f>VLOOKUP(D56,'Impact value reference table'!$B$3:$G$216,5,FALSE)</f>
        <v>0</v>
      </c>
      <c r="M56" s="5">
        <f t="shared" si="21"/>
        <v>0</v>
      </c>
      <c r="N56" s="31">
        <f>VLOOKUP(D56,'Impact value reference table'!$B$3:$G$216,6,FALSE)</f>
        <v>0</v>
      </c>
      <c r="O56" s="5">
        <f t="shared" si="22"/>
        <v>0</v>
      </c>
      <c r="P56" s="31" t="e">
        <f>VLOOKUP(D56,'Impact value reference table'!$B$3:$G$216,7,FALSE)</f>
        <v>#REF!</v>
      </c>
      <c r="Q56" s="5" t="e">
        <f t="shared" si="23"/>
        <v>#REF!</v>
      </c>
    </row>
    <row r="57" spans="1:17" ht="15.6">
      <c r="A57" s="26" t="s">
        <v>72</v>
      </c>
      <c r="B57" s="5">
        <v>4</v>
      </c>
      <c r="D57" s="5" t="str">
        <f>VLOOKUP($A57,'Food full composition_all'!$A$3:$AU$33,5+($B57*2),0)</f>
        <v>Beet pulp, unspecified</v>
      </c>
      <c r="E57" s="42">
        <f>VLOOKUP($A57,'Food full composition_all'!$A$3:$AU$33,6+($B57*2),0)</f>
        <v>5.8</v>
      </c>
      <c r="F57" s="31">
        <f>VLOOKUP(D57,'Impact value reference table'!$B$3:$G$216,2,FALSE)</f>
        <v>0.13</v>
      </c>
      <c r="G57" s="5">
        <f t="shared" si="18"/>
        <v>2.6758630599999999E-3</v>
      </c>
      <c r="H57" s="31">
        <f>VLOOKUP(D57,'Impact value reference table'!$B$3:$G$216,3,FALSE)</f>
        <v>0.17</v>
      </c>
      <c r="I57" s="5">
        <f t="shared" si="19"/>
        <v>3.49920554E-3</v>
      </c>
      <c r="J57" s="31">
        <f>VLOOKUP(D57,'Impact value reference table'!$B$3:$G$216,4,FALSE)</f>
        <v>1.25</v>
      </c>
      <c r="K57" s="5">
        <f t="shared" si="20"/>
        <v>2.5729452500000003E-2</v>
      </c>
      <c r="L57" s="31">
        <f>VLOOKUP(D57,'Impact value reference table'!$B$3:$G$216,5,FALSE)</f>
        <v>0.69</v>
      </c>
      <c r="M57" s="5">
        <f t="shared" si="21"/>
        <v>1.4202657779999997E-2</v>
      </c>
      <c r="N57" s="31">
        <f>VLOOKUP(D57,'Impact value reference table'!$B$3:$G$216,6,FALSE)</f>
        <v>12.09</v>
      </c>
      <c r="O57" s="5">
        <f t="shared" si="22"/>
        <v>0.24885526457999996</v>
      </c>
      <c r="P57" s="31" t="e">
        <f>VLOOKUP(D57,'Impact value reference table'!$B$3:$G$216,7,FALSE)</f>
        <v>#REF!</v>
      </c>
      <c r="Q57" s="5" t="e">
        <f t="shared" si="23"/>
        <v>#REF!</v>
      </c>
    </row>
    <row r="58" spans="1:17" ht="15.6">
      <c r="A58" s="26" t="s">
        <v>72</v>
      </c>
      <c r="B58" s="5">
        <v>5</v>
      </c>
      <c r="D58" s="5" t="str">
        <f>VLOOKUP($A58,'Food full composition_all'!$A$3:$AU$33,5+($B58*2),0)</f>
        <v>Egg powder, unspecified</v>
      </c>
      <c r="E58" s="42">
        <f>VLOOKUP($A58,'Food full composition_all'!$A$3:$AU$33,6+($B58*2),0)</f>
        <v>4.3</v>
      </c>
      <c r="F58" s="31">
        <f>VLOOKUP(D58,'Impact value reference table'!$B$3:$G$216,2,FALSE)</f>
        <v>5.16</v>
      </c>
      <c r="G58" s="5">
        <f t="shared" si="18"/>
        <v>7.8742771319999988E-2</v>
      </c>
      <c r="H58" s="31">
        <f>VLOOKUP(D58,'Impact value reference table'!$B$3:$G$216,3,FALSE)</f>
        <v>3.8</v>
      </c>
      <c r="I58" s="5">
        <f t="shared" si="19"/>
        <v>5.7988862599999996E-2</v>
      </c>
      <c r="J58" s="31">
        <f>VLOOKUP(D58,'Impact value reference table'!$B$3:$G$216,4,FALSE)</f>
        <v>43.42</v>
      </c>
      <c r="K58" s="5">
        <f t="shared" si="20"/>
        <v>0.66259905634000005</v>
      </c>
      <c r="L58" s="31">
        <f>VLOOKUP(D58,'Impact value reference table'!$B$3:$G$216,5,FALSE)</f>
        <v>18.09</v>
      </c>
      <c r="M58" s="5">
        <f t="shared" si="21"/>
        <v>0.27605750642999999</v>
      </c>
      <c r="N58" s="31">
        <f>VLOOKUP(D58,'Impact value reference table'!$B$3:$G$216,6,FALSE)</f>
        <v>471.26</v>
      </c>
      <c r="O58" s="5">
        <f t="shared" si="22"/>
        <v>7.1915345760199996</v>
      </c>
      <c r="P58" s="31" t="e">
        <f>VLOOKUP(D58,'Impact value reference table'!$B$3:$G$216,7,FALSE)</f>
        <v>#REF!</v>
      </c>
      <c r="Q58" s="5" t="e">
        <f t="shared" si="23"/>
        <v>#REF!</v>
      </c>
    </row>
    <row r="59" spans="1:17" ht="15.6">
      <c r="A59" s="26" t="s">
        <v>72</v>
      </c>
      <c r="B59" s="5">
        <v>6</v>
      </c>
      <c r="D59" s="5" t="str">
        <f>VLOOKUP($A59,'Food full composition_all'!$A$3:$AU$33,5+($B59*2),0)</f>
        <v>Chicken meat, raw</v>
      </c>
      <c r="E59" s="42">
        <f>VLOOKUP($A59,'Food full composition_all'!$A$3:$AU$33,6+($B59*2),0)</f>
        <v>3.3</v>
      </c>
      <c r="F59" s="31">
        <f>VLOOKUP(D59,'Impact value reference table'!$B$3:$G$216,2,FALSE)</f>
        <v>8</v>
      </c>
      <c r="G59" s="5">
        <f t="shared" si="18"/>
        <v>9.3690696000000004E-2</v>
      </c>
      <c r="H59" s="31">
        <f>VLOOKUP(D59,'Impact value reference table'!$B$3:$G$216,3,FALSE)</f>
        <v>6.42</v>
      </c>
      <c r="I59" s="5">
        <f t="shared" si="19"/>
        <v>7.5186783539999996E-2</v>
      </c>
      <c r="J59" s="31">
        <f>VLOOKUP(D59,'Impact value reference table'!$B$3:$G$216,4,FALSE)</f>
        <v>66.489999999999995</v>
      </c>
      <c r="K59" s="5">
        <f t="shared" si="20"/>
        <v>0.77868679712999977</v>
      </c>
      <c r="L59" s="31">
        <f>VLOOKUP(D59,'Impact value reference table'!$B$3:$G$216,5,FALSE)</f>
        <v>31.55</v>
      </c>
      <c r="M59" s="5">
        <f t="shared" si="21"/>
        <v>0.36949268234999999</v>
      </c>
      <c r="N59" s="31">
        <f>VLOOKUP(D59,'Impact value reference table'!$B$3:$G$216,6,FALSE)</f>
        <v>429.36</v>
      </c>
      <c r="O59" s="5">
        <f t="shared" si="22"/>
        <v>5.0283796543199992</v>
      </c>
      <c r="P59" s="31" t="e">
        <f>VLOOKUP(D59,'Impact value reference table'!$B$3:$G$216,7,FALSE)</f>
        <v>#REF!</v>
      </c>
      <c r="Q59" s="5" t="e">
        <f t="shared" si="23"/>
        <v>#REF!</v>
      </c>
    </row>
    <row r="60" spans="1:17" ht="15.6">
      <c r="A60" s="26" t="s">
        <v>72</v>
      </c>
      <c r="B60" s="5">
        <v>7</v>
      </c>
      <c r="D60" s="5" t="str">
        <f>VLOOKUP($A60,'Food full composition_all'!$A$3:$AU$33,5+($B60*2),0)</f>
        <v>Fish meal, unspecified</v>
      </c>
      <c r="E60" s="42">
        <f>VLOOKUP($A60,'Food full composition_all'!$A$3:$AU$33,6+($B60*2),0)</f>
        <v>3.3</v>
      </c>
      <c r="F60" s="31">
        <f>VLOOKUP(D60,'Impact value reference table'!$B$3:$G$216,2,FALSE)</f>
        <v>8.56</v>
      </c>
      <c r="G60" s="5">
        <f t="shared" si="18"/>
        <v>0.10024904472</v>
      </c>
      <c r="H60" s="31">
        <f>VLOOKUP(D60,'Impact value reference table'!$B$3:$G$216,3,FALSE)</f>
        <v>13.88</v>
      </c>
      <c r="I60" s="5">
        <f t="shared" si="19"/>
        <v>0.16255335756</v>
      </c>
      <c r="J60" s="31">
        <f>VLOOKUP(D60,'Impact value reference table'!$B$3:$G$216,4,FALSE)</f>
        <v>67.09</v>
      </c>
      <c r="K60" s="5">
        <f t="shared" si="20"/>
        <v>0.78571359932999996</v>
      </c>
      <c r="L60" s="31">
        <f>VLOOKUP(D60,'Impact value reference table'!$B$3:$G$216,5,FALSE)</f>
        <v>238.28</v>
      </c>
      <c r="M60" s="5">
        <f t="shared" si="21"/>
        <v>2.7905773803599994</v>
      </c>
      <c r="N60" s="31">
        <f>VLOOKUP(D60,'Impact value reference table'!$B$3:$G$216,6,FALSE)</f>
        <v>3745.45</v>
      </c>
      <c r="O60" s="5">
        <f t="shared" si="22"/>
        <v>43.864227166649989</v>
      </c>
      <c r="P60" s="31" t="e">
        <f>VLOOKUP(D60,'Impact value reference table'!$B$3:$G$216,7,FALSE)</f>
        <v>#REF!</v>
      </c>
      <c r="Q60" s="5" t="e">
        <f t="shared" si="23"/>
        <v>#REF!</v>
      </c>
    </row>
    <row r="61" spans="1:17" ht="15.6">
      <c r="A61" s="26" t="s">
        <v>72</v>
      </c>
      <c r="B61" s="5">
        <v>8</v>
      </c>
      <c r="D61" s="5" t="str">
        <f>VLOOKUP($A61,'Food full composition_all'!$A$3:$AU$33,5+($B61*2),0)</f>
        <v>Brewer's yeast, unspecified</v>
      </c>
      <c r="E61" s="42">
        <f>VLOOKUP($A61,'Food full composition_all'!$A$3:$AU$33,6+($B61*2),0)</f>
        <v>1.2</v>
      </c>
      <c r="F61" s="31">
        <f>VLOOKUP(D61,'Impact value reference table'!$B$3:$G$216,2,FALSE)</f>
        <v>0</v>
      </c>
      <c r="G61" s="5">
        <f t="shared" si="18"/>
        <v>0</v>
      </c>
      <c r="H61" s="31">
        <f>VLOOKUP(D61,'Impact value reference table'!$B$3:$G$216,3,FALSE)</f>
        <v>0</v>
      </c>
      <c r="I61" s="5">
        <f t="shared" si="19"/>
        <v>0</v>
      </c>
      <c r="J61" s="31">
        <f>VLOOKUP(D61,'Impact value reference table'!$B$3:$G$216,4,FALSE)</f>
        <v>0</v>
      </c>
      <c r="K61" s="5">
        <f t="shared" si="20"/>
        <v>0</v>
      </c>
      <c r="L61" s="31">
        <f>VLOOKUP(D61,'Impact value reference table'!$B$3:$G$216,5,FALSE)</f>
        <v>0</v>
      </c>
      <c r="M61" s="5">
        <f t="shared" si="21"/>
        <v>0</v>
      </c>
      <c r="N61" s="31">
        <f>VLOOKUP(D61,'Impact value reference table'!$B$3:$G$216,6,FALSE)</f>
        <v>0</v>
      </c>
      <c r="O61" s="5">
        <f t="shared" si="22"/>
        <v>0</v>
      </c>
      <c r="P61" s="31" t="e">
        <f>VLOOKUP(D61,'Impact value reference table'!$B$3:$G$216,7,FALSE)</f>
        <v>#REF!</v>
      </c>
      <c r="Q61" s="5" t="e">
        <f t="shared" si="23"/>
        <v>#REF!</v>
      </c>
    </row>
    <row r="62" spans="1:17" ht="15.6">
      <c r="A62" s="26" t="s">
        <v>72</v>
      </c>
      <c r="B62" s="5">
        <v>9</v>
      </c>
      <c r="D62" s="5" t="str">
        <f>VLOOKUP($A62,'Food full composition_all'!$A$3:$AU$33,5+($B62*2),0)</f>
        <v>Krill</v>
      </c>
      <c r="E62" s="42">
        <f>VLOOKUP($A62,'Food full composition_all'!$A$3:$AU$33,6+($B62*2),0)</f>
        <v>0</v>
      </c>
      <c r="F62" s="31" t="e">
        <f>VLOOKUP(D62,'Impact value reference table'!$B$3:$G$216,2,FALSE)</f>
        <v>#N/A</v>
      </c>
      <c r="G62" s="5" t="e">
        <f t="shared" si="18"/>
        <v>#N/A</v>
      </c>
      <c r="H62" s="31" t="e">
        <f>VLOOKUP(D62,'Impact value reference table'!$B$3:$G$216,3,FALSE)</f>
        <v>#N/A</v>
      </c>
      <c r="I62" s="5" t="e">
        <f t="shared" si="19"/>
        <v>#N/A</v>
      </c>
      <c r="J62" s="31" t="e">
        <f>VLOOKUP(D62,'Impact value reference table'!$B$3:$G$216,4,FALSE)</f>
        <v>#N/A</v>
      </c>
      <c r="K62" s="5" t="e">
        <f t="shared" si="20"/>
        <v>#N/A</v>
      </c>
      <c r="L62" s="31" t="e">
        <f>VLOOKUP(D62,'Impact value reference table'!$B$3:$G$216,5,FALSE)</f>
        <v>#N/A</v>
      </c>
      <c r="M62" s="5" t="e">
        <f t="shared" si="21"/>
        <v>#N/A</v>
      </c>
      <c r="N62" s="31" t="e">
        <f>VLOOKUP(D62,'Impact value reference table'!$B$3:$G$216,6,FALSE)</f>
        <v>#N/A</v>
      </c>
      <c r="O62" s="5" t="e">
        <f t="shared" si="22"/>
        <v>#N/A</v>
      </c>
      <c r="P62" s="31" t="e">
        <f>VLOOKUP(D62,'Impact value reference table'!$B$3:$G$216,7,FALSE)</f>
        <v>#N/A</v>
      </c>
      <c r="Q62" s="5" t="e">
        <f t="shared" si="23"/>
        <v>#N/A</v>
      </c>
    </row>
    <row r="63" spans="1:17" ht="15.6">
      <c r="A63" s="26" t="s">
        <v>72</v>
      </c>
      <c r="B63" s="5">
        <v>10</v>
      </c>
      <c r="D63" s="5" t="str">
        <f>VLOOKUP($A63,'Food full composition_all'!$A$3:$AU$33,5+($B63*2),0)</f>
        <v>Flaxseed, unspecified</v>
      </c>
      <c r="E63" s="42">
        <f>VLOOKUP($A63,'Food full composition_all'!$A$3:$AU$33,6+($B63*2),0)</f>
        <v>0.3775</v>
      </c>
      <c r="F63" s="31">
        <f>VLOOKUP(D63,'Impact value reference table'!$B$3:$G$216,2,FALSE)</f>
        <v>3.55</v>
      </c>
      <c r="G63" s="5">
        <f t="shared" si="18"/>
        <v>4.7559562112499997E-3</v>
      </c>
      <c r="H63" s="31">
        <f>VLOOKUP(D63,'Impact value reference table'!$B$3:$G$216,3,FALSE)</f>
        <v>0.39</v>
      </c>
      <c r="I63" s="5">
        <f t="shared" si="19"/>
        <v>5.2248533024999992E-4</v>
      </c>
      <c r="J63" s="31">
        <f>VLOOKUP(D63,'Impact value reference table'!$B$3:$G$216,4,FALSE)</f>
        <v>4.8600000000000003</v>
      </c>
      <c r="K63" s="5">
        <f t="shared" si="20"/>
        <v>6.5109710385E-3</v>
      </c>
      <c r="L63" s="31">
        <f>VLOOKUP(D63,'Impact value reference table'!$B$3:$G$216,5,FALSE)</f>
        <v>3.89</v>
      </c>
      <c r="M63" s="5">
        <f t="shared" si="21"/>
        <v>5.2114562427500004E-3</v>
      </c>
      <c r="N63" s="31">
        <f>VLOOKUP(D63,'Impact value reference table'!$B$3:$G$216,6,FALSE)</f>
        <v>99.24</v>
      </c>
      <c r="O63" s="5">
        <f t="shared" si="22"/>
        <v>0.13295242095900001</v>
      </c>
      <c r="P63" s="31" t="e">
        <f>VLOOKUP(D63,'Impact value reference table'!$B$3:$G$216,7,FALSE)</f>
        <v>#REF!</v>
      </c>
      <c r="Q63" s="5" t="e">
        <f t="shared" si="23"/>
        <v>#REF!</v>
      </c>
    </row>
    <row r="64" spans="1:17" ht="15.6">
      <c r="A64" s="26" t="s">
        <v>72</v>
      </c>
      <c r="B64" s="5">
        <v>11</v>
      </c>
      <c r="D64" s="5" t="str">
        <f>VLOOKUP($A64,'Food full composition_all'!$A$3:$AU$33,5+($B64*2),0)</f>
        <v>Minerals</v>
      </c>
      <c r="E64" s="42">
        <f>VLOOKUP($A64,'Food full composition_all'!$A$3:$AU$33,6+($B64*2),0)</f>
        <v>0</v>
      </c>
      <c r="F64" s="31" t="e">
        <f>VLOOKUP(D64,'Impact value reference table'!$B$3:$G$216,2,FALSE)</f>
        <v>#N/A</v>
      </c>
      <c r="G64" s="5" t="e">
        <f t="shared" si="18"/>
        <v>#N/A</v>
      </c>
      <c r="H64" s="31" t="e">
        <f>VLOOKUP(D64,'Impact value reference table'!$B$3:$G$216,3,FALSE)</f>
        <v>#N/A</v>
      </c>
      <c r="I64" s="5" t="e">
        <f t="shared" si="19"/>
        <v>#N/A</v>
      </c>
      <c r="J64" s="31" t="e">
        <f>VLOOKUP(D64,'Impact value reference table'!$B$3:$G$216,4,FALSE)</f>
        <v>#N/A</v>
      </c>
      <c r="K64" s="5" t="e">
        <f t="shared" si="20"/>
        <v>#N/A</v>
      </c>
      <c r="L64" s="31" t="e">
        <f>VLOOKUP(D64,'Impact value reference table'!$B$3:$G$216,5,FALSE)</f>
        <v>#N/A</v>
      </c>
      <c r="M64" s="5" t="e">
        <f t="shared" si="21"/>
        <v>#N/A</v>
      </c>
      <c r="N64" s="31" t="e">
        <f>VLOOKUP(D64,'Impact value reference table'!$B$3:$G$216,6,FALSE)</f>
        <v>#N/A</v>
      </c>
      <c r="O64" s="5" t="e">
        <f t="shared" si="22"/>
        <v>#N/A</v>
      </c>
      <c r="P64" s="31" t="e">
        <f>VLOOKUP(D64,'Impact value reference table'!$B$3:$G$216,7,FALSE)</f>
        <v>#N/A</v>
      </c>
      <c r="Q64" s="5" t="e">
        <f t="shared" si="23"/>
        <v>#N/A</v>
      </c>
    </row>
    <row r="65" spans="1:17" ht="15.6">
      <c r="A65" s="26" t="s">
        <v>72</v>
      </c>
      <c r="B65" s="5">
        <v>12</v>
      </c>
      <c r="D65" s="5" t="str">
        <f>VLOOKUP($A65,'Food full composition_all'!$A$3:$AU$33,5+($B65*2),0)</f>
        <v>Prebiotic FOS</v>
      </c>
      <c r="E65" s="42">
        <f>VLOOKUP($A65,'Food full composition_all'!$A$3:$AU$33,6+($B65*2),0)</f>
        <v>0</v>
      </c>
      <c r="F65" s="31" t="e">
        <f>VLOOKUP(D65,'Impact value reference table'!$B$3:$G$216,2,FALSE)</f>
        <v>#N/A</v>
      </c>
      <c r="G65" s="5" t="e">
        <f t="shared" si="18"/>
        <v>#N/A</v>
      </c>
      <c r="H65" s="31" t="e">
        <f>VLOOKUP(D65,'Impact value reference table'!$B$3:$G$216,3,FALSE)</f>
        <v>#N/A</v>
      </c>
      <c r="I65" s="5" t="e">
        <f t="shared" si="19"/>
        <v>#N/A</v>
      </c>
      <c r="J65" s="31" t="e">
        <f>VLOOKUP(D65,'Impact value reference table'!$B$3:$G$216,4,FALSE)</f>
        <v>#N/A</v>
      </c>
      <c r="K65" s="5" t="e">
        <f t="shared" si="20"/>
        <v>#N/A</v>
      </c>
      <c r="L65" s="31" t="e">
        <f>VLOOKUP(D65,'Impact value reference table'!$B$3:$G$216,5,FALSE)</f>
        <v>#N/A</v>
      </c>
      <c r="M65" s="5" t="e">
        <f t="shared" si="21"/>
        <v>#N/A</v>
      </c>
      <c r="N65" s="31" t="e">
        <f>VLOOKUP(D65,'Impact value reference table'!$B$3:$G$216,6,FALSE)</f>
        <v>#N/A</v>
      </c>
      <c r="O65" s="5" t="e">
        <f t="shared" si="22"/>
        <v>#N/A</v>
      </c>
      <c r="P65" s="31" t="e">
        <f>VLOOKUP(D65,'Impact value reference table'!$B$3:$G$216,7,FALSE)</f>
        <v>#N/A</v>
      </c>
      <c r="Q65" s="5" t="e">
        <f t="shared" si="23"/>
        <v>#N/A</v>
      </c>
    </row>
    <row r="66" spans="1:17" ht="15.6">
      <c r="A66" s="26" t="s">
        <v>72</v>
      </c>
      <c r="B66" s="5">
        <v>13</v>
      </c>
      <c r="D66" s="5" t="str">
        <f>VLOOKUP($A66,'Food full composition_all'!$A$3:$AU$33,5+($B66*2),0)</f>
        <v xml:space="preserve">Prebiotic MOS </v>
      </c>
      <c r="E66" s="42">
        <f>VLOOKUP($A66,'Food full composition_all'!$A$3:$AU$33,6+($B66*2),0)</f>
        <v>0</v>
      </c>
      <c r="F66" s="31" t="e">
        <f>VLOOKUP(D66,'Impact value reference table'!$B$3:$G$216,2,FALSE)</f>
        <v>#N/A</v>
      </c>
      <c r="G66" s="5" t="e">
        <f t="shared" si="18"/>
        <v>#N/A</v>
      </c>
      <c r="H66" s="31" t="e">
        <f>VLOOKUP(D66,'Impact value reference table'!$B$3:$G$216,3,FALSE)</f>
        <v>#N/A</v>
      </c>
      <c r="I66" s="5" t="e">
        <f t="shared" si="19"/>
        <v>#N/A</v>
      </c>
      <c r="J66" s="31" t="e">
        <f>VLOOKUP(D66,'Impact value reference table'!$B$3:$G$216,4,FALSE)</f>
        <v>#N/A</v>
      </c>
      <c r="K66" s="5" t="e">
        <f t="shared" si="20"/>
        <v>#N/A</v>
      </c>
      <c r="L66" s="31" t="e">
        <f>VLOOKUP(D66,'Impact value reference table'!$B$3:$G$216,5,FALSE)</f>
        <v>#N/A</v>
      </c>
      <c r="M66" s="5" t="e">
        <f t="shared" si="21"/>
        <v>#N/A</v>
      </c>
      <c r="N66" s="31" t="e">
        <f>VLOOKUP(D66,'Impact value reference table'!$B$3:$G$216,6,FALSE)</f>
        <v>#N/A</v>
      </c>
      <c r="O66" s="5" t="e">
        <f t="shared" si="22"/>
        <v>#N/A</v>
      </c>
      <c r="P66" s="31" t="e">
        <f>VLOOKUP(D66,'Impact value reference table'!$B$3:$G$216,7,FALSE)</f>
        <v>#N/A</v>
      </c>
      <c r="Q66" s="5" t="e">
        <f t="shared" si="23"/>
        <v>#N/A</v>
      </c>
    </row>
    <row r="67" spans="1:17" ht="15.6">
      <c r="A67" s="26" t="s">
        <v>72</v>
      </c>
      <c r="B67" s="5">
        <v>14</v>
      </c>
      <c r="D67" s="5" t="str">
        <f>VLOOKUP($A67,'Food full composition_all'!$A$3:$AU$33,5+($B67*2),0)</f>
        <v>Yucca, cooked</v>
      </c>
      <c r="E67" s="42">
        <f>VLOOKUP($A67,'Food full composition_all'!$A$3:$AU$33,6+($B67*2),0)</f>
        <v>0.5</v>
      </c>
      <c r="F67" s="31">
        <f>VLOOKUP(D67,'Impact value reference table'!$B$3:$G$216,2,FALSE)</f>
        <v>0.3</v>
      </c>
      <c r="G67" s="5">
        <f t="shared" si="18"/>
        <v>5.3233350000000002E-4</v>
      </c>
      <c r="H67" s="31">
        <f>VLOOKUP(D67,'Impact value reference table'!$B$3:$G$216,3,FALSE)</f>
        <v>0.4</v>
      </c>
      <c r="I67" s="5">
        <f t="shared" si="19"/>
        <v>7.097780000000001E-4</v>
      </c>
      <c r="J67" s="31">
        <f>VLOOKUP(D67,'Impact value reference table'!$B$3:$G$216,4,FALSE)</f>
        <v>2.9</v>
      </c>
      <c r="K67" s="5">
        <f t="shared" si="20"/>
        <v>5.1458904999999999E-3</v>
      </c>
      <c r="L67" s="31">
        <f>VLOOKUP(D67,'Impact value reference table'!$B$3:$G$216,5,FALSE)</f>
        <v>1.6</v>
      </c>
      <c r="M67" s="5">
        <f t="shared" si="21"/>
        <v>2.8391120000000004E-3</v>
      </c>
      <c r="N67" s="31">
        <f>VLOOKUP(D67,'Impact value reference table'!$B$3:$G$216,6,FALSE)</f>
        <v>28</v>
      </c>
      <c r="O67" s="5">
        <f t="shared" si="22"/>
        <v>4.968446E-2</v>
      </c>
      <c r="P67" s="31" t="e">
        <f>VLOOKUP(D67,'Impact value reference table'!$B$3:$G$216,7,FALSE)</f>
        <v>#REF!</v>
      </c>
      <c r="Q67" s="5" t="e">
        <f t="shared" si="23"/>
        <v>#REF!</v>
      </c>
    </row>
    <row r="68" spans="1:17" ht="15.6">
      <c r="A68" s="26" t="s">
        <v>72</v>
      </c>
      <c r="B68" s="5">
        <v>15</v>
      </c>
      <c r="D68" s="5" t="str">
        <f>VLOOKUP($A68,'Food full composition_all'!$A$3:$AU$33,5+($B68*2),0)</f>
        <v>Glucosamine</v>
      </c>
      <c r="E68" s="42">
        <f>VLOOKUP($A68,'Food full composition_all'!$A$3:$AU$33,6+($B68*2),0)</f>
        <v>0</v>
      </c>
      <c r="F68" s="31" t="e">
        <f>VLOOKUP(D68,'Impact value reference table'!$B$3:$G$216,2,FALSE)</f>
        <v>#N/A</v>
      </c>
      <c r="G68" s="5" t="e">
        <f t="shared" si="18"/>
        <v>#N/A</v>
      </c>
      <c r="H68" s="31" t="e">
        <f>VLOOKUP(D68,'Impact value reference table'!$B$3:$G$216,3,FALSE)</f>
        <v>#N/A</v>
      </c>
      <c r="I68" s="5" t="e">
        <f t="shared" si="19"/>
        <v>#N/A</v>
      </c>
      <c r="J68" s="31" t="e">
        <f>VLOOKUP(D68,'Impact value reference table'!$B$3:$G$216,4,FALSE)</f>
        <v>#N/A</v>
      </c>
      <c r="K68" s="5" t="e">
        <f t="shared" si="20"/>
        <v>#N/A</v>
      </c>
      <c r="L68" s="31" t="e">
        <f>VLOOKUP(D68,'Impact value reference table'!$B$3:$G$216,5,FALSE)</f>
        <v>#N/A</v>
      </c>
      <c r="M68" s="5" t="e">
        <f t="shared" si="21"/>
        <v>#N/A</v>
      </c>
      <c r="N68" s="31" t="e">
        <f>VLOOKUP(D68,'Impact value reference table'!$B$3:$G$216,6,FALSE)</f>
        <v>#N/A</v>
      </c>
      <c r="O68" s="5" t="e">
        <f t="shared" si="22"/>
        <v>#N/A</v>
      </c>
      <c r="P68" s="31" t="e">
        <f>VLOOKUP(D68,'Impact value reference table'!$B$3:$G$216,7,FALSE)</f>
        <v>#N/A</v>
      </c>
      <c r="Q68" s="5" t="e">
        <f t="shared" si="23"/>
        <v>#N/A</v>
      </c>
    </row>
    <row r="69" spans="1:17" ht="15.6">
      <c r="A69" s="26" t="s">
        <v>72</v>
      </c>
      <c r="B69" s="5">
        <v>16</v>
      </c>
      <c r="D69" s="5" t="str">
        <f>VLOOKUP($A69,'Food full composition_all'!$A$3:$AU$33,5+($B69*2),0)</f>
        <v>MSM</v>
      </c>
      <c r="E69" s="42">
        <f>VLOOKUP($A69,'Food full composition_all'!$A$3:$AU$33,6+($B69*2),0)</f>
        <v>0</v>
      </c>
      <c r="F69" s="31" t="e">
        <f>VLOOKUP(D69,'Impact value reference table'!$B$3:$G$216,2,FALSE)</f>
        <v>#N/A</v>
      </c>
      <c r="G69" s="5" t="e">
        <f t="shared" si="18"/>
        <v>#N/A</v>
      </c>
      <c r="H69" s="31" t="e">
        <f>VLOOKUP(D69,'Impact value reference table'!$B$3:$G$216,3,FALSE)</f>
        <v>#N/A</v>
      </c>
      <c r="I69" s="5" t="e">
        <f t="shared" si="19"/>
        <v>#N/A</v>
      </c>
      <c r="J69" s="31" t="e">
        <f>VLOOKUP(D69,'Impact value reference table'!$B$3:$G$216,4,FALSE)</f>
        <v>#N/A</v>
      </c>
      <c r="K69" s="5" t="e">
        <f t="shared" si="20"/>
        <v>#N/A</v>
      </c>
      <c r="L69" s="31" t="e">
        <f>VLOOKUP(D69,'Impact value reference table'!$B$3:$G$216,5,FALSE)</f>
        <v>#N/A</v>
      </c>
      <c r="M69" s="5" t="e">
        <f t="shared" si="21"/>
        <v>#N/A</v>
      </c>
      <c r="N69" s="31" t="e">
        <f>VLOOKUP(D69,'Impact value reference table'!$B$3:$G$216,6,FALSE)</f>
        <v>#N/A</v>
      </c>
      <c r="O69" s="5" t="e">
        <f t="shared" si="22"/>
        <v>#N/A</v>
      </c>
      <c r="P69" s="31" t="e">
        <f>VLOOKUP(D69,'Impact value reference table'!$B$3:$G$216,7,FALSE)</f>
        <v>#N/A</v>
      </c>
      <c r="Q69" s="5" t="e">
        <f t="shared" si="23"/>
        <v>#N/A</v>
      </c>
    </row>
    <row r="70" spans="1:17" ht="15.6">
      <c r="A70" s="26" t="s">
        <v>72</v>
      </c>
      <c r="B70" s="5">
        <v>17</v>
      </c>
      <c r="D70" s="5" t="str">
        <f>VLOOKUP($A70,'Food full composition_all'!$A$3:$AU$33,5+($B70*2),0)</f>
        <v xml:space="preserve">Chondroitin </v>
      </c>
      <c r="E70" s="42">
        <f>VLOOKUP($A70,'Food full composition_all'!$A$3:$AU$33,6+($B70*2),0)</f>
        <v>0</v>
      </c>
      <c r="F70" s="31" t="e">
        <f>VLOOKUP(D70,'Impact value reference table'!$B$3:$G$216,2,FALSE)</f>
        <v>#N/A</v>
      </c>
      <c r="G70" s="5" t="e">
        <f t="shared" si="18"/>
        <v>#N/A</v>
      </c>
      <c r="H70" s="31" t="e">
        <f>VLOOKUP(D70,'Impact value reference table'!$B$3:$G$216,3,FALSE)</f>
        <v>#N/A</v>
      </c>
      <c r="I70" s="5" t="e">
        <f t="shared" si="19"/>
        <v>#N/A</v>
      </c>
      <c r="J70" s="31" t="e">
        <f>VLOOKUP(D70,'Impact value reference table'!$B$3:$G$216,4,FALSE)</f>
        <v>#N/A</v>
      </c>
      <c r="K70" s="5" t="e">
        <f t="shared" si="20"/>
        <v>#N/A</v>
      </c>
      <c r="L70" s="31" t="e">
        <f>VLOOKUP(D70,'Impact value reference table'!$B$3:$G$216,5,FALSE)</f>
        <v>#N/A</v>
      </c>
      <c r="M70" s="5" t="e">
        <f t="shared" si="21"/>
        <v>#N/A</v>
      </c>
      <c r="N70" s="31" t="e">
        <f>VLOOKUP(D70,'Impact value reference table'!$B$3:$G$216,6,FALSE)</f>
        <v>#N/A</v>
      </c>
      <c r="O70" s="5" t="e">
        <f t="shared" si="22"/>
        <v>#N/A</v>
      </c>
      <c r="P70" s="31" t="e">
        <f>VLOOKUP(D70,'Impact value reference table'!$B$3:$G$216,7,FALSE)</f>
        <v>#N/A</v>
      </c>
      <c r="Q70" s="5" t="e">
        <f t="shared" si="23"/>
        <v>#N/A</v>
      </c>
    </row>
    <row r="71" spans="1:17" ht="15.6">
      <c r="A71" s="26" t="s">
        <v>72</v>
      </c>
      <c r="B71" s="5">
        <v>18</v>
      </c>
      <c r="D71" s="5" t="str">
        <f>VLOOKUP($A71,'Food full composition_all'!$A$3:$AU$33,5+($B71*2),0)</f>
        <v>Cranberries</v>
      </c>
      <c r="E71" s="42">
        <f>VLOOKUP($A71,'Food full composition_all'!$A$3:$AU$33,6+($B71*2),0)</f>
        <v>0</v>
      </c>
      <c r="F71" s="31" t="e">
        <f>VLOOKUP(D71,'Impact value reference table'!$B$3:$G$216,2,FALSE)</f>
        <v>#N/A</v>
      </c>
      <c r="G71" s="5" t="e">
        <f t="shared" si="18"/>
        <v>#N/A</v>
      </c>
      <c r="H71" s="31" t="e">
        <f>VLOOKUP(D71,'Impact value reference table'!$B$3:$G$216,3,FALSE)</f>
        <v>#N/A</v>
      </c>
      <c r="I71" s="5" t="e">
        <f t="shared" si="19"/>
        <v>#N/A</v>
      </c>
      <c r="J71" s="31" t="e">
        <f>VLOOKUP(D71,'Impact value reference table'!$B$3:$G$216,4,FALSE)</f>
        <v>#N/A</v>
      </c>
      <c r="K71" s="5" t="e">
        <f t="shared" si="20"/>
        <v>#N/A</v>
      </c>
      <c r="L71" s="31" t="e">
        <f>VLOOKUP(D71,'Impact value reference table'!$B$3:$G$216,5,FALSE)</f>
        <v>#N/A</v>
      </c>
      <c r="M71" s="5" t="e">
        <f t="shared" si="21"/>
        <v>#N/A</v>
      </c>
      <c r="N71" s="31" t="e">
        <f>VLOOKUP(D71,'Impact value reference table'!$B$3:$G$216,6,FALSE)</f>
        <v>#N/A</v>
      </c>
      <c r="O71" s="5" t="e">
        <f t="shared" si="22"/>
        <v>#N/A</v>
      </c>
      <c r="P71" s="31" t="e">
        <f>VLOOKUP(D71,'Impact value reference table'!$B$3:$G$216,7,FALSE)</f>
        <v>#N/A</v>
      </c>
      <c r="Q71" s="5" t="e">
        <f t="shared" si="23"/>
        <v>#N/A</v>
      </c>
    </row>
    <row r="72" spans="1:17" ht="15.6">
      <c r="A72" s="26" t="s">
        <v>72</v>
      </c>
      <c r="B72" s="5">
        <v>19</v>
      </c>
      <c r="D72" s="5" t="str">
        <f>VLOOKUP($A72,'Food full composition_all'!$A$3:$AU$33,5+($B72*2),0)</f>
        <v>Nucleotides</v>
      </c>
      <c r="E72" s="42">
        <f>VLOOKUP($A72,'Food full composition_all'!$A$3:$AU$33,6+($B72*2),0)</f>
        <v>0</v>
      </c>
      <c r="F72" s="31" t="e">
        <f>VLOOKUP(D72,'Impact value reference table'!$B$3:$G$216,2,FALSE)</f>
        <v>#N/A</v>
      </c>
      <c r="G72" s="5" t="e">
        <f t="shared" si="18"/>
        <v>#N/A</v>
      </c>
      <c r="H72" s="31" t="e">
        <f>VLOOKUP(D72,'Impact value reference table'!$B$3:$G$216,3,FALSE)</f>
        <v>#N/A</v>
      </c>
      <c r="I72" s="5" t="e">
        <f t="shared" si="19"/>
        <v>#N/A</v>
      </c>
      <c r="J72" s="31" t="e">
        <f>VLOOKUP(D72,'Impact value reference table'!$B$3:$G$216,4,FALSE)</f>
        <v>#N/A</v>
      </c>
      <c r="K72" s="5" t="e">
        <f t="shared" si="20"/>
        <v>#N/A</v>
      </c>
      <c r="L72" s="31" t="e">
        <f>VLOOKUP(D72,'Impact value reference table'!$B$3:$G$216,5,FALSE)</f>
        <v>#N/A</v>
      </c>
      <c r="M72" s="5" t="e">
        <f t="shared" si="21"/>
        <v>#N/A</v>
      </c>
      <c r="N72" s="31" t="e">
        <f>VLOOKUP(D72,'Impact value reference table'!$B$3:$G$216,6,FALSE)</f>
        <v>#N/A</v>
      </c>
      <c r="O72" s="5" t="e">
        <f t="shared" si="22"/>
        <v>#N/A</v>
      </c>
      <c r="P72" s="31" t="e">
        <f>VLOOKUP(D72,'Impact value reference table'!$B$3:$G$216,7,FALSE)</f>
        <v>#N/A</v>
      </c>
      <c r="Q72" s="5" t="e">
        <f t="shared" si="23"/>
        <v>#N/A</v>
      </c>
    </row>
    <row r="73" spans="1:17" ht="16.2" thickBot="1">
      <c r="A73" s="26" t="s">
        <v>72</v>
      </c>
      <c r="B73" s="5">
        <v>20</v>
      </c>
      <c r="D73" s="5">
        <f>VLOOKUP($A73,'Food full composition_all'!$A$3:$AU$33,5+($B73*2),0)</f>
        <v>0</v>
      </c>
      <c r="E73" s="42">
        <f>VLOOKUP($A73,'Food full composition_all'!$A$3:$AU$33,6+($B73*2),0)</f>
        <v>0</v>
      </c>
      <c r="F73" s="131" t="e">
        <f>VLOOKUP(D73,'Impact value reference table'!$B$3:$G$216,2,FALSE)</f>
        <v>#N/A</v>
      </c>
      <c r="G73" s="128" t="e">
        <f t="shared" si="18"/>
        <v>#N/A</v>
      </c>
      <c r="H73" s="31" t="e">
        <f>VLOOKUP(D73,'Impact value reference table'!$B$3:$G$216,3,FALSE)</f>
        <v>#N/A</v>
      </c>
      <c r="I73" s="128" t="e">
        <f t="shared" si="19"/>
        <v>#N/A</v>
      </c>
      <c r="J73" s="31" t="e">
        <f>VLOOKUP(D73,'Impact value reference table'!$B$3:$G$216,4,FALSE)</f>
        <v>#N/A</v>
      </c>
      <c r="K73" s="128" t="e">
        <f t="shared" si="20"/>
        <v>#N/A</v>
      </c>
      <c r="L73" s="31" t="e">
        <f>VLOOKUP(D73,'Impact value reference table'!$B$3:$G$216,5,FALSE)</f>
        <v>#N/A</v>
      </c>
      <c r="M73" s="128" t="e">
        <f t="shared" si="21"/>
        <v>#N/A</v>
      </c>
      <c r="N73" s="31" t="e">
        <f>VLOOKUP(D73,'Impact value reference table'!$B$3:$G$216,6,FALSE)</f>
        <v>#N/A</v>
      </c>
      <c r="O73" s="128" t="e">
        <f t="shared" si="22"/>
        <v>#N/A</v>
      </c>
      <c r="P73" s="31" t="e">
        <f>VLOOKUP(D73,'Impact value reference table'!$B$3:$G$216,7,FALSE)</f>
        <v>#N/A</v>
      </c>
      <c r="Q73" s="128" t="e">
        <f t="shared" si="23"/>
        <v>#N/A</v>
      </c>
    </row>
    <row r="74" spans="1:17" s="30" customFormat="1" ht="15.6">
      <c r="A74" s="29" t="s">
        <v>83</v>
      </c>
      <c r="B74" s="30">
        <v>1</v>
      </c>
      <c r="C74" s="30">
        <v>348.73899999999998</v>
      </c>
      <c r="D74" s="30" t="str">
        <f>VLOOKUP($A74,'Food full composition_all'!$A$3:$AU$33,5+($B74*2),0)</f>
        <v>Corn gluten meal 21, unspecified</v>
      </c>
      <c r="E74" s="45">
        <f>VLOOKUP($A74,'Food full composition_all'!$A$3:$AU$33,6+($B74*2),0)</f>
        <v>17</v>
      </c>
      <c r="F74" s="31">
        <f>VLOOKUP(D74,'Impact value reference table'!$B$3:$G$216,2,FALSE)</f>
        <v>0.7</v>
      </c>
      <c r="G74" s="5">
        <f t="shared" ref="G74:G85" si="24">(F74/(1000/$C$74))/100*E74</f>
        <v>4.1499940999999992E-2</v>
      </c>
      <c r="H74" s="31">
        <f>VLOOKUP(D74,'Impact value reference table'!$B$3:$G$216,3,FALSE)</f>
        <v>0.4</v>
      </c>
      <c r="I74" s="5">
        <f t="shared" ref="I74:I85" si="25">(H74/(1000/$C$74))/100*E74</f>
        <v>2.3714251999999998E-2</v>
      </c>
      <c r="J74" s="31">
        <f>VLOOKUP(D74,'Impact value reference table'!$B$3:$G$216,4,FALSE)</f>
        <v>2.6</v>
      </c>
      <c r="K74" s="5">
        <f t="shared" ref="K74:K85" si="26">(J74/(1000/$C$74))/100*E74</f>
        <v>0.154142638</v>
      </c>
      <c r="L74" s="31">
        <f>VLOOKUP(D74,'Impact value reference table'!$B$3:$G$216,5,FALSE)</f>
        <v>0.9</v>
      </c>
      <c r="M74" s="5">
        <f t="shared" ref="M74:M85" si="27">(L74/(1000/$C$74))/100*E74</f>
        <v>5.3357067000000001E-2</v>
      </c>
      <c r="N74" s="31">
        <f>VLOOKUP(D74,'Impact value reference table'!$B$3:$G$216,6,FALSE)</f>
        <v>48</v>
      </c>
      <c r="O74" s="5">
        <f t="shared" ref="O74:O85" si="28">(N74/(1000/$C$74))/100*E74</f>
        <v>2.8457102399999998</v>
      </c>
      <c r="P74" s="31" t="e">
        <f>VLOOKUP(D74,'Impact value reference table'!$B$3:$G$216,7,FALSE)</f>
        <v>#REF!</v>
      </c>
      <c r="Q74" s="5" t="e">
        <f t="shared" ref="Q74:Q85" si="29">(P74/(1000/$C$74))/100*E74</f>
        <v>#REF!</v>
      </c>
    </row>
    <row r="75" spans="1:17" ht="15.6">
      <c r="A75" s="26" t="s">
        <v>83</v>
      </c>
      <c r="B75" s="5">
        <v>2</v>
      </c>
      <c r="D75" s="5" t="str">
        <f>VLOOKUP($A75,'Food full composition_all'!$A$3:$AU$33,5+($B75*2),0)</f>
        <v>Corn gluten meal 21, unspecified</v>
      </c>
      <c r="E75" s="42">
        <f>VLOOKUP($A75,'Food full composition_all'!$A$3:$AU$33,6+($B75*2),0)</f>
        <v>18.7</v>
      </c>
      <c r="F75" s="31">
        <f>VLOOKUP(D75,'Impact value reference table'!$B$3:$G$216,2,FALSE)</f>
        <v>0.7</v>
      </c>
      <c r="G75" s="5">
        <f t="shared" si="24"/>
        <v>4.564993509999999E-2</v>
      </c>
      <c r="H75" s="31">
        <f>VLOOKUP(D75,'Impact value reference table'!$B$3:$G$216,3,FALSE)</f>
        <v>0.4</v>
      </c>
      <c r="I75" s="5">
        <f t="shared" si="25"/>
        <v>2.6085677199999997E-2</v>
      </c>
      <c r="J75" s="31">
        <f>VLOOKUP(D75,'Impact value reference table'!$B$3:$G$216,4,FALSE)</f>
        <v>2.6</v>
      </c>
      <c r="K75" s="5">
        <f t="shared" si="26"/>
        <v>0.16955690179999999</v>
      </c>
      <c r="L75" s="31">
        <f>VLOOKUP(D75,'Impact value reference table'!$B$3:$G$216,5,FALSE)</f>
        <v>0.9</v>
      </c>
      <c r="M75" s="5">
        <f t="shared" si="27"/>
        <v>5.8692773699999999E-2</v>
      </c>
      <c r="N75" s="31">
        <f>VLOOKUP(D75,'Impact value reference table'!$B$3:$G$216,6,FALSE)</f>
        <v>48</v>
      </c>
      <c r="O75" s="5">
        <f t="shared" si="28"/>
        <v>3.1302812639999997</v>
      </c>
      <c r="P75" s="31" t="e">
        <f>VLOOKUP(D75,'Impact value reference table'!$B$3:$G$216,7,FALSE)</f>
        <v>#REF!</v>
      </c>
      <c r="Q75" s="5" t="e">
        <f t="shared" si="29"/>
        <v>#REF!</v>
      </c>
    </row>
    <row r="76" spans="1:17" ht="15.6">
      <c r="A76" s="26" t="s">
        <v>83</v>
      </c>
      <c r="B76" s="5">
        <v>3</v>
      </c>
      <c r="D76" s="5" t="str">
        <f>VLOOKUP($A76,'Food full composition_all'!$A$3:$AU$33,5+($B76*2),0)</f>
        <v>Barley, unspecified</v>
      </c>
      <c r="E76" s="42">
        <f>VLOOKUP($A76,'Food full composition_all'!$A$3:$AU$33,6+($B76*2),0)</f>
        <v>7.2</v>
      </c>
      <c r="F76" s="31">
        <f>VLOOKUP(D76,'Impact value reference table'!$B$3:$G$216,2,FALSE)</f>
        <v>0.2</v>
      </c>
      <c r="G76" s="5">
        <f t="shared" si="24"/>
        <v>5.0218416000000002E-3</v>
      </c>
      <c r="H76" s="31">
        <f>VLOOKUP(D76,'Impact value reference table'!$B$3:$G$216,3,FALSE)</f>
        <v>0.22</v>
      </c>
      <c r="I76" s="5">
        <f t="shared" si="25"/>
        <v>5.5240257600000005E-3</v>
      </c>
      <c r="J76" s="31">
        <f>VLOOKUP(D76,'Impact value reference table'!$B$3:$G$216,4,FALSE)</f>
        <v>0.24</v>
      </c>
      <c r="K76" s="5">
        <f t="shared" si="26"/>
        <v>6.0262099199999992E-3</v>
      </c>
      <c r="L76" s="31">
        <f>VLOOKUP(D76,'Impact value reference table'!$B$3:$G$216,5,FALSE)</f>
        <v>0.09</v>
      </c>
      <c r="M76" s="5">
        <f t="shared" si="27"/>
        <v>2.2598287200000003E-3</v>
      </c>
      <c r="N76" s="31">
        <f>VLOOKUP(D76,'Impact value reference table'!$B$3:$G$216,6,FALSE)</f>
        <v>0.55000000000000004</v>
      </c>
      <c r="O76" s="5">
        <f t="shared" si="28"/>
        <v>1.3810064399999999E-2</v>
      </c>
      <c r="P76" s="31" t="e">
        <f>VLOOKUP(D76,'Impact value reference table'!$B$3:$G$216,7,FALSE)</f>
        <v>#REF!</v>
      </c>
      <c r="Q76" s="5" t="e">
        <f t="shared" si="29"/>
        <v>#REF!</v>
      </c>
    </row>
    <row r="77" spans="1:17" ht="15.6">
      <c r="A77" s="26" t="s">
        <v>83</v>
      </c>
      <c r="B77" s="5">
        <v>4</v>
      </c>
      <c r="D77" s="5" t="str">
        <f>VLOOKUP($A77,'Food full composition_all'!$A$3:$AU$33,5+($B77*2),0)</f>
        <v>Poultry fat, unspecified</v>
      </c>
      <c r="E77" s="42">
        <f>VLOOKUP($A77,'Food full composition_all'!$A$3:$AU$33,6+($B77*2),0)</f>
        <v>5.8</v>
      </c>
      <c r="F77" s="31">
        <f>VLOOKUP(D77,'Impact value reference table'!$B$3:$G$216,2,FALSE)</f>
        <v>0</v>
      </c>
      <c r="G77" s="5">
        <f t="shared" si="24"/>
        <v>0</v>
      </c>
      <c r="H77" s="31">
        <f>VLOOKUP(D77,'Impact value reference table'!$B$3:$G$216,3,FALSE)</f>
        <v>0</v>
      </c>
      <c r="I77" s="5">
        <f t="shared" si="25"/>
        <v>0</v>
      </c>
      <c r="J77" s="31">
        <f>VLOOKUP(D77,'Impact value reference table'!$B$3:$G$216,4,FALSE)</f>
        <v>0</v>
      </c>
      <c r="K77" s="5">
        <f t="shared" si="26"/>
        <v>0</v>
      </c>
      <c r="L77" s="31">
        <f>VLOOKUP(D77,'Impact value reference table'!$B$3:$G$216,5,FALSE)</f>
        <v>0</v>
      </c>
      <c r="M77" s="5">
        <f t="shared" si="27"/>
        <v>0</v>
      </c>
      <c r="N77" s="31">
        <f>VLOOKUP(D77,'Impact value reference table'!$B$3:$G$216,6,FALSE)</f>
        <v>0</v>
      </c>
      <c r="O77" s="5">
        <f t="shared" si="28"/>
        <v>0</v>
      </c>
      <c r="P77" s="31" t="e">
        <f>VLOOKUP(D77,'Impact value reference table'!$B$3:$G$216,7,FALSE)</f>
        <v>#REF!</v>
      </c>
      <c r="Q77" s="5" t="e">
        <f t="shared" si="29"/>
        <v>#REF!</v>
      </c>
    </row>
    <row r="78" spans="1:17" ht="15.6">
      <c r="A78" s="26" t="s">
        <v>83</v>
      </c>
      <c r="B78" s="5">
        <v>5</v>
      </c>
      <c r="D78" s="5" t="str">
        <f>VLOOKUP($A78,'Food full composition_all'!$A$3:$AU$33,5+($B78*2),0)</f>
        <v>Chicken meat, raw</v>
      </c>
      <c r="E78" s="42">
        <f>VLOOKUP($A78,'Food full composition_all'!$A$3:$AU$33,6+($B78*2),0)</f>
        <v>4.8</v>
      </c>
      <c r="F78" s="31">
        <f>VLOOKUP(D78,'Impact value reference table'!$B$3:$G$216,2,FALSE)</f>
        <v>8</v>
      </c>
      <c r="G78" s="5">
        <f t="shared" si="24"/>
        <v>0.13391577599999999</v>
      </c>
      <c r="H78" s="31">
        <f>VLOOKUP(D78,'Impact value reference table'!$B$3:$G$216,3,FALSE)</f>
        <v>6.42</v>
      </c>
      <c r="I78" s="5">
        <f t="shared" si="25"/>
        <v>0.10746741023999999</v>
      </c>
      <c r="J78" s="31">
        <f>VLOOKUP(D78,'Impact value reference table'!$B$3:$G$216,4,FALSE)</f>
        <v>66.489999999999995</v>
      </c>
      <c r="K78" s="5">
        <f t="shared" si="26"/>
        <v>1.1130074932799998</v>
      </c>
      <c r="L78" s="31">
        <f>VLOOKUP(D78,'Impact value reference table'!$B$3:$G$216,5,FALSE)</f>
        <v>31.55</v>
      </c>
      <c r="M78" s="5">
        <f t="shared" si="27"/>
        <v>0.52813034159999994</v>
      </c>
      <c r="N78" s="31">
        <f>VLOOKUP(D78,'Impact value reference table'!$B$3:$G$216,6,FALSE)</f>
        <v>429.36</v>
      </c>
      <c r="O78" s="5">
        <f t="shared" si="28"/>
        <v>7.1872596979199992</v>
      </c>
      <c r="P78" s="31" t="e">
        <f>VLOOKUP(D78,'Impact value reference table'!$B$3:$G$216,7,FALSE)</f>
        <v>#REF!</v>
      </c>
      <c r="Q78" s="5" t="e">
        <f t="shared" si="29"/>
        <v>#REF!</v>
      </c>
    </row>
    <row r="79" spans="1:17" ht="15.6">
      <c r="A79" s="26" t="s">
        <v>83</v>
      </c>
      <c r="B79" s="5">
        <v>6</v>
      </c>
      <c r="D79" s="5" t="str">
        <f>VLOOKUP($A79,'Food full composition_all'!$A$3:$AU$33,5+($B79*2),0)</f>
        <v>Sorghum, unspecified</v>
      </c>
      <c r="E79" s="42">
        <f>VLOOKUP($A79,'Food full composition_all'!$A$3:$AU$33,6+($B79*2),0)</f>
        <v>3.3</v>
      </c>
      <c r="F79" s="31">
        <f>VLOOKUP(D79,'Impact value reference table'!$B$3:$G$216,2,FALSE)</f>
        <v>2.25</v>
      </c>
      <c r="G79" s="5">
        <f t="shared" si="24"/>
        <v>2.5893870749999999E-2</v>
      </c>
      <c r="H79" s="31">
        <f>VLOOKUP(D79,'Impact value reference table'!$B$3:$G$216,3,FALSE)</f>
        <v>0.25</v>
      </c>
      <c r="I79" s="5">
        <f t="shared" si="25"/>
        <v>2.8770967499999996E-3</v>
      </c>
      <c r="J79" s="31">
        <f>VLOOKUP(D79,'Impact value reference table'!$B$3:$G$216,4,FALSE)</f>
        <v>3.08</v>
      </c>
      <c r="K79" s="5">
        <f t="shared" si="26"/>
        <v>3.544583196E-2</v>
      </c>
      <c r="L79" s="31">
        <f>VLOOKUP(D79,'Impact value reference table'!$B$3:$G$216,5,FALSE)</f>
        <v>2.4700000000000002</v>
      </c>
      <c r="M79" s="5">
        <f t="shared" si="27"/>
        <v>2.8425715889999998E-2</v>
      </c>
      <c r="N79" s="31">
        <f>VLOOKUP(D79,'Impact value reference table'!$B$3:$G$216,6,FALSE)</f>
        <v>62.9</v>
      </c>
      <c r="O79" s="5">
        <f t="shared" si="28"/>
        <v>0.7238775422999999</v>
      </c>
      <c r="P79" s="31" t="e">
        <f>VLOOKUP(D79,'Impact value reference table'!$B$3:$G$216,7,FALSE)</f>
        <v>#REF!</v>
      </c>
      <c r="Q79" s="5" t="e">
        <f t="shared" si="29"/>
        <v>#REF!</v>
      </c>
    </row>
    <row r="80" spans="1:17" ht="15.6">
      <c r="A80" s="26" t="s">
        <v>83</v>
      </c>
      <c r="B80" s="5">
        <v>7</v>
      </c>
      <c r="D80" s="5" t="str">
        <f>VLOOKUP($A80,'Food full composition_all'!$A$3:$AU$33,5+($B80*2),0)</f>
        <v>Beet pulp, unspecified</v>
      </c>
      <c r="E80" s="42">
        <f>VLOOKUP($A80,'Food full composition_all'!$A$3:$AU$33,6+($B80*2),0)</f>
        <v>2.9</v>
      </c>
      <c r="F80" s="31">
        <f>VLOOKUP(D80,'Impact value reference table'!$B$3:$G$216,2,FALSE)</f>
        <v>0.13</v>
      </c>
      <c r="G80" s="5">
        <f t="shared" si="24"/>
        <v>1.31474603E-3</v>
      </c>
      <c r="H80" s="31">
        <f>VLOOKUP(D80,'Impact value reference table'!$B$3:$G$216,3,FALSE)</f>
        <v>0.17</v>
      </c>
      <c r="I80" s="5">
        <f t="shared" si="25"/>
        <v>1.7192832699999998E-3</v>
      </c>
      <c r="J80" s="31">
        <f>VLOOKUP(D80,'Impact value reference table'!$B$3:$G$216,4,FALSE)</f>
        <v>1.25</v>
      </c>
      <c r="K80" s="5">
        <f t="shared" si="26"/>
        <v>1.2641788749999997E-2</v>
      </c>
      <c r="L80" s="31">
        <f>VLOOKUP(D80,'Impact value reference table'!$B$3:$G$216,5,FALSE)</f>
        <v>0.69</v>
      </c>
      <c r="M80" s="5">
        <f t="shared" si="27"/>
        <v>6.9782673899999991E-3</v>
      </c>
      <c r="N80" s="31">
        <f>VLOOKUP(D80,'Impact value reference table'!$B$3:$G$216,6,FALSE)</f>
        <v>12.09</v>
      </c>
      <c r="O80" s="5">
        <f t="shared" si="28"/>
        <v>0.12227138078999998</v>
      </c>
      <c r="P80" s="31" t="e">
        <f>VLOOKUP(D80,'Impact value reference table'!$B$3:$G$216,7,FALSE)</f>
        <v>#REF!</v>
      </c>
      <c r="Q80" s="5" t="e">
        <f t="shared" si="29"/>
        <v>#REF!</v>
      </c>
    </row>
    <row r="81" spans="1:17" ht="15.6">
      <c r="A81" s="26" t="s">
        <v>83</v>
      </c>
      <c r="B81" s="5">
        <v>8</v>
      </c>
      <c r="D81" s="5" t="str">
        <f>VLOOKUP($A81,'Food full composition_all'!$A$3:$AU$33,5+($B81*2),0)</f>
        <v>Poultry fat, unspecified</v>
      </c>
      <c r="E81" s="42">
        <f>VLOOKUP($A81,'Food full composition_all'!$A$3:$AU$33,6+($B81*2),0)</f>
        <v>1.2</v>
      </c>
      <c r="F81" s="31">
        <f>VLOOKUP(D81,'Impact value reference table'!$B$3:$G$216,2,FALSE)</f>
        <v>0</v>
      </c>
      <c r="G81" s="5">
        <f t="shared" si="24"/>
        <v>0</v>
      </c>
      <c r="H81" s="31">
        <f>VLOOKUP(D81,'Impact value reference table'!$B$3:$G$216,3,FALSE)</f>
        <v>0</v>
      </c>
      <c r="I81" s="5">
        <f t="shared" si="25"/>
        <v>0</v>
      </c>
      <c r="J81" s="31">
        <f>VLOOKUP(D81,'Impact value reference table'!$B$3:$G$216,4,FALSE)</f>
        <v>0</v>
      </c>
      <c r="K81" s="5">
        <f t="shared" si="26"/>
        <v>0</v>
      </c>
      <c r="L81" s="31">
        <f>VLOOKUP(D81,'Impact value reference table'!$B$3:$G$216,5,FALSE)</f>
        <v>0</v>
      </c>
      <c r="M81" s="5">
        <f t="shared" si="27"/>
        <v>0</v>
      </c>
      <c r="N81" s="31">
        <f>VLOOKUP(D81,'Impact value reference table'!$B$3:$G$216,6,FALSE)</f>
        <v>0</v>
      </c>
      <c r="O81" s="5">
        <f t="shared" si="28"/>
        <v>0</v>
      </c>
      <c r="P81" s="31" t="e">
        <f>VLOOKUP(D81,'Impact value reference table'!$B$3:$G$216,7,FALSE)</f>
        <v>#REF!</v>
      </c>
      <c r="Q81" s="5" t="e">
        <f t="shared" si="29"/>
        <v>#REF!</v>
      </c>
    </row>
    <row r="82" spans="1:17" ht="15.6">
      <c r="A82" s="26" t="s">
        <v>83</v>
      </c>
      <c r="B82" s="5">
        <v>9</v>
      </c>
      <c r="D82" s="5" t="str">
        <f>VLOOKUP($A82,'Food full composition_all'!$A$3:$AU$33,5+($B82*2),0)</f>
        <v>Minerals</v>
      </c>
      <c r="E82" s="42">
        <f>VLOOKUP($A82,'Food full composition_all'!$A$3:$AU$33,6+($B82*2),0)</f>
        <v>0</v>
      </c>
      <c r="F82" s="31" t="e">
        <f>VLOOKUP(D82,'Impact value reference table'!$B$3:$G$216,2,FALSE)</f>
        <v>#N/A</v>
      </c>
      <c r="G82" s="5" t="e">
        <f t="shared" si="24"/>
        <v>#N/A</v>
      </c>
      <c r="H82" s="31" t="e">
        <f>VLOOKUP(D82,'Impact value reference table'!$B$3:$G$216,3,FALSE)</f>
        <v>#N/A</v>
      </c>
      <c r="I82" s="5" t="e">
        <f t="shared" si="25"/>
        <v>#N/A</v>
      </c>
      <c r="J82" s="31" t="e">
        <f>VLOOKUP(D82,'Impact value reference table'!$B$3:$G$216,4,FALSE)</f>
        <v>#N/A</v>
      </c>
      <c r="K82" s="5" t="e">
        <f t="shared" si="26"/>
        <v>#N/A</v>
      </c>
      <c r="L82" s="31" t="e">
        <f>VLOOKUP(D82,'Impact value reference table'!$B$3:$G$216,5,FALSE)</f>
        <v>#N/A</v>
      </c>
      <c r="M82" s="5" t="e">
        <f t="shared" si="27"/>
        <v>#N/A</v>
      </c>
      <c r="N82" s="31" t="e">
        <f>VLOOKUP(D82,'Impact value reference table'!$B$3:$G$216,6,FALSE)</f>
        <v>#N/A</v>
      </c>
      <c r="O82" s="5" t="e">
        <f t="shared" si="28"/>
        <v>#N/A</v>
      </c>
      <c r="P82" s="31" t="e">
        <f>VLOOKUP(D82,'Impact value reference table'!$B$3:$G$216,7,FALSE)</f>
        <v>#N/A</v>
      </c>
      <c r="Q82" s="5" t="e">
        <f t="shared" si="29"/>
        <v>#N/A</v>
      </c>
    </row>
    <row r="83" spans="1:17" ht="15.6">
      <c r="A83" s="26" t="s">
        <v>83</v>
      </c>
      <c r="B83" s="5">
        <v>10</v>
      </c>
      <c r="D83" s="5" t="str">
        <f>VLOOKUP($A83,'Food full composition_all'!$A$3:$AU$33,5+($B83*2),0)</f>
        <v>Fructooligosaccharides</v>
      </c>
      <c r="E83" s="42">
        <f>VLOOKUP($A83,'Food full composition_all'!$A$3:$AU$33,6+($B83*2),0)</f>
        <v>0</v>
      </c>
      <c r="F83" s="31" t="e">
        <f>VLOOKUP(D83,'Impact value reference table'!$B$3:$G$216,2,FALSE)</f>
        <v>#N/A</v>
      </c>
      <c r="G83" s="5" t="e">
        <f t="shared" si="24"/>
        <v>#N/A</v>
      </c>
      <c r="H83" s="31" t="e">
        <f>VLOOKUP(D83,'Impact value reference table'!$B$3:$G$216,3,FALSE)</f>
        <v>#N/A</v>
      </c>
      <c r="I83" s="5" t="e">
        <f t="shared" si="25"/>
        <v>#N/A</v>
      </c>
      <c r="J83" s="31" t="e">
        <f>VLOOKUP(D83,'Impact value reference table'!$B$3:$G$216,4,FALSE)</f>
        <v>#N/A</v>
      </c>
      <c r="K83" s="5" t="e">
        <f t="shared" si="26"/>
        <v>#N/A</v>
      </c>
      <c r="L83" s="31" t="e">
        <f>VLOOKUP(D83,'Impact value reference table'!$B$3:$G$216,5,FALSE)</f>
        <v>#N/A</v>
      </c>
      <c r="M83" s="5" t="e">
        <f t="shared" si="27"/>
        <v>#N/A</v>
      </c>
      <c r="N83" s="31" t="e">
        <f>VLOOKUP(D83,'Impact value reference table'!$B$3:$G$216,6,FALSE)</f>
        <v>#N/A</v>
      </c>
      <c r="O83" s="5" t="e">
        <f t="shared" si="28"/>
        <v>#N/A</v>
      </c>
      <c r="P83" s="31" t="e">
        <f>VLOOKUP(D83,'Impact value reference table'!$B$3:$G$216,7,FALSE)</f>
        <v>#N/A</v>
      </c>
      <c r="Q83" s="5" t="e">
        <f t="shared" si="29"/>
        <v>#N/A</v>
      </c>
    </row>
    <row r="84" spans="1:17" ht="15.6">
      <c r="A84" s="26" t="s">
        <v>83</v>
      </c>
      <c r="B84" s="5">
        <v>11</v>
      </c>
      <c r="D84" s="5" t="str">
        <f>VLOOKUP($A84,'Food full composition_all'!$A$3:$AU$33,5+($B84*2),0)</f>
        <v>Brewer's yeast, unspecified</v>
      </c>
      <c r="E84" s="42">
        <f>VLOOKUP($A84,'Food full composition_all'!$A$3:$AU$33,6+($B84*2),0)</f>
        <v>0.60250000000000004</v>
      </c>
      <c r="F84" s="31">
        <f>VLOOKUP(D84,'Impact value reference table'!$B$3:$G$216,2,FALSE)</f>
        <v>0</v>
      </c>
      <c r="G84" s="5">
        <f t="shared" si="24"/>
        <v>0</v>
      </c>
      <c r="H84" s="31">
        <f>VLOOKUP(D84,'Impact value reference table'!$B$3:$G$216,3,FALSE)</f>
        <v>0</v>
      </c>
      <c r="I84" s="5">
        <f t="shared" si="25"/>
        <v>0</v>
      </c>
      <c r="J84" s="31">
        <f>VLOOKUP(D84,'Impact value reference table'!$B$3:$G$216,4,FALSE)</f>
        <v>0</v>
      </c>
      <c r="K84" s="5">
        <f t="shared" si="26"/>
        <v>0</v>
      </c>
      <c r="L84" s="31">
        <f>VLOOKUP(D84,'Impact value reference table'!$B$3:$G$216,5,FALSE)</f>
        <v>0</v>
      </c>
      <c r="M84" s="5">
        <f t="shared" si="27"/>
        <v>0</v>
      </c>
      <c r="N84" s="31">
        <f>VLOOKUP(D84,'Impact value reference table'!$B$3:$G$216,6,FALSE)</f>
        <v>0</v>
      </c>
      <c r="O84" s="5">
        <f t="shared" si="28"/>
        <v>0</v>
      </c>
      <c r="P84" s="31" t="e">
        <f>VLOOKUP(D84,'Impact value reference table'!$B$3:$G$216,7,FALSE)</f>
        <v>#REF!</v>
      </c>
      <c r="Q84" s="5" t="e">
        <f t="shared" si="29"/>
        <v>#REF!</v>
      </c>
    </row>
    <row r="85" spans="1:17" ht="16.2" thickBot="1">
      <c r="A85" s="26" t="s">
        <v>83</v>
      </c>
      <c r="B85" s="5">
        <v>12</v>
      </c>
      <c r="D85" s="5">
        <f>VLOOKUP($A85,'Food full composition_all'!$A$3:$AU$33,5+($B85*2),0)</f>
        <v>0</v>
      </c>
      <c r="E85" s="42">
        <f>VLOOKUP($A85,'Food full composition_all'!$A$3:$AU$33,6+($B85*2),0)</f>
        <v>0</v>
      </c>
      <c r="F85" s="131" t="e">
        <f>VLOOKUP(D85,'Impact value reference table'!$B$3:$G$216,2,FALSE)</f>
        <v>#N/A</v>
      </c>
      <c r="G85" s="5" t="e">
        <f t="shared" si="24"/>
        <v>#N/A</v>
      </c>
      <c r="H85" s="31" t="e">
        <f>VLOOKUP(D85,'Impact value reference table'!$B$3:$G$216,3,FALSE)</f>
        <v>#N/A</v>
      </c>
      <c r="I85" s="5" t="e">
        <f t="shared" si="25"/>
        <v>#N/A</v>
      </c>
      <c r="J85" s="31" t="e">
        <f>VLOOKUP(D85,'Impact value reference table'!$B$3:$G$216,4,FALSE)</f>
        <v>#N/A</v>
      </c>
      <c r="K85" s="5" t="e">
        <f t="shared" si="26"/>
        <v>#N/A</v>
      </c>
      <c r="L85" s="31" t="e">
        <f>VLOOKUP(D85,'Impact value reference table'!$B$3:$G$216,5,FALSE)</f>
        <v>#N/A</v>
      </c>
      <c r="M85" s="5" t="e">
        <f t="shared" si="27"/>
        <v>#N/A</v>
      </c>
      <c r="N85" s="31" t="e">
        <f>VLOOKUP(D85,'Impact value reference table'!$B$3:$G$216,6,FALSE)</f>
        <v>#N/A</v>
      </c>
      <c r="O85" s="5" t="e">
        <f t="shared" si="28"/>
        <v>#N/A</v>
      </c>
      <c r="P85" s="31" t="e">
        <f>VLOOKUP(D85,'Impact value reference table'!$B$3:$G$216,7,FALSE)</f>
        <v>#N/A</v>
      </c>
      <c r="Q85" s="5" t="e">
        <f t="shared" si="29"/>
        <v>#N/A</v>
      </c>
    </row>
    <row r="86" spans="1:17" s="30" customFormat="1" ht="15.6">
      <c r="A86" s="29" t="s">
        <v>91</v>
      </c>
      <c r="B86" s="30">
        <v>1</v>
      </c>
      <c r="C86" s="30">
        <v>349.88900000000001</v>
      </c>
      <c r="D86" s="30" t="str">
        <f>VLOOKUP($A86,'Food full composition_all'!$A$3:$AU$33,5+($B86*2),0)</f>
        <v>Wheat gluten, unspecified</v>
      </c>
      <c r="E86" s="45">
        <f>VLOOKUP($A86,'Food full composition_all'!$A$3:$AU$33,6+($B86*2),0)</f>
        <v>17</v>
      </c>
      <c r="F86" s="31">
        <f>VLOOKUP(D86,'Impact value reference table'!$B$3:$G$216,2,FALSE)</f>
        <v>0.6</v>
      </c>
      <c r="G86" s="130">
        <f t="shared" ref="G86:G99" si="30">(F86/(1000/$C$86))/100*E86</f>
        <v>3.5688678000000001E-2</v>
      </c>
      <c r="H86" s="31">
        <f>VLOOKUP(D86,'Impact value reference table'!$B$3:$G$216,3,FALSE)</f>
        <v>1.4</v>
      </c>
      <c r="I86" s="130">
        <f t="shared" ref="I86:I99" si="31">(H86/(1000/$C$86))/100*E86</f>
        <v>8.3273581999999999E-2</v>
      </c>
      <c r="J86" s="31">
        <f>VLOOKUP(D86,'Impact value reference table'!$B$3:$G$216,4,FALSE)</f>
        <v>5</v>
      </c>
      <c r="K86" s="130">
        <f t="shared" ref="K86:K99" si="32">(J86/(1000/$C$86))/100*E86</f>
        <v>0.29740564999999997</v>
      </c>
      <c r="L86" s="31">
        <f>VLOOKUP(D86,'Impact value reference table'!$B$3:$G$216,5,FALSE)</f>
        <v>2.7</v>
      </c>
      <c r="M86" s="130">
        <f t="shared" ref="M86:M99" si="33">(L86/(1000/$C$86))/100*E86</f>
        <v>0.16059905100000002</v>
      </c>
      <c r="N86" s="31">
        <f>VLOOKUP(D86,'Impact value reference table'!$B$3:$G$216,6,FALSE)</f>
        <v>242</v>
      </c>
      <c r="O86" s="130">
        <f t="shared" ref="O86:O99" si="34">(N86/(1000/$C$86))/100*E86</f>
        <v>14.394433459999998</v>
      </c>
      <c r="P86" s="31" t="e">
        <f>VLOOKUP(D86,'Impact value reference table'!$B$3:$G$216,7,FALSE)</f>
        <v>#REF!</v>
      </c>
      <c r="Q86" s="130" t="e">
        <f t="shared" ref="Q86:Q99" si="35">(P86/(1000/$C$86))/100*E86</f>
        <v>#REF!</v>
      </c>
    </row>
    <row r="87" spans="1:17" ht="15.6">
      <c r="A87" s="26" t="s">
        <v>91</v>
      </c>
      <c r="B87" s="5">
        <v>2</v>
      </c>
      <c r="D87" s="5" t="str">
        <f>VLOOKUP($A87,'Food full composition_all'!$A$3:$AU$33,5+($B87*2),0)</f>
        <v>Poultry by-product meal, unspecified</v>
      </c>
      <c r="E87" s="42">
        <f>VLOOKUP($A87,'Food full composition_all'!$A$3:$AU$33,6+($B87*2),0)</f>
        <v>18.7</v>
      </c>
      <c r="F87" s="31">
        <f>VLOOKUP(D87,'Impact value reference table'!$B$3:$G$216,2,FALSE)</f>
        <v>14.04</v>
      </c>
      <c r="G87" s="5">
        <f t="shared" si="30"/>
        <v>0.91862657171999995</v>
      </c>
      <c r="H87" s="31">
        <f>VLOOKUP(D87,'Impact value reference table'!$B$3:$G$216,3,FALSE)</f>
        <v>11.27</v>
      </c>
      <c r="I87" s="5">
        <f t="shared" si="31"/>
        <v>0.73738756860999988</v>
      </c>
      <c r="J87" s="31">
        <f>VLOOKUP(D87,'Impact value reference table'!$B$3:$G$216,4,FALSE)</f>
        <v>116.64</v>
      </c>
      <c r="K87" s="5">
        <f t="shared" si="32"/>
        <v>7.6316669035199993</v>
      </c>
      <c r="L87" s="31">
        <f>VLOOKUP(D87,'Impact value reference table'!$B$3:$G$216,5,FALSE)</f>
        <v>55.35</v>
      </c>
      <c r="M87" s="5">
        <f t="shared" si="33"/>
        <v>3.6215086000500003</v>
      </c>
      <c r="N87" s="31">
        <f>VLOOKUP(D87,'Impact value reference table'!$B$3:$G$216,6,FALSE)</f>
        <v>753.21</v>
      </c>
      <c r="O87" s="5">
        <f t="shared" si="34"/>
        <v>49.281960120029993</v>
      </c>
      <c r="P87" s="31" t="e">
        <f>VLOOKUP(D87,'Impact value reference table'!$B$3:$G$216,7,FALSE)</f>
        <v>#REF!</v>
      </c>
      <c r="Q87" s="5" t="e">
        <f t="shared" si="35"/>
        <v>#REF!</v>
      </c>
    </row>
    <row r="88" spans="1:17" ht="15.6">
      <c r="A88" s="26" t="s">
        <v>91</v>
      </c>
      <c r="B88" s="5">
        <v>3</v>
      </c>
      <c r="D88" s="5" t="str">
        <f>VLOOKUP($A88,'Food full composition_all'!$A$3:$AU$33,5+($B88*2),0)</f>
        <v>Corn gluten meal 21, unspecified</v>
      </c>
      <c r="E88" s="42">
        <f>VLOOKUP($A88,'Food full composition_all'!$A$3:$AU$33,6+($B88*2),0)</f>
        <v>7.2</v>
      </c>
      <c r="F88" s="31">
        <f>VLOOKUP(D88,'Impact value reference table'!$B$3:$G$216,2,FALSE)</f>
        <v>0.7</v>
      </c>
      <c r="G88" s="5">
        <f t="shared" si="30"/>
        <v>1.76344056E-2</v>
      </c>
      <c r="H88" s="31">
        <f>VLOOKUP(D88,'Impact value reference table'!$B$3:$G$216,3,FALSE)</f>
        <v>0.4</v>
      </c>
      <c r="I88" s="5">
        <f t="shared" si="31"/>
        <v>1.0076803200000001E-2</v>
      </c>
      <c r="J88" s="31">
        <f>VLOOKUP(D88,'Impact value reference table'!$B$3:$G$216,4,FALSE)</f>
        <v>2.6</v>
      </c>
      <c r="K88" s="5">
        <f t="shared" si="32"/>
        <v>6.5499220800000008E-2</v>
      </c>
      <c r="L88" s="31">
        <f>VLOOKUP(D88,'Impact value reference table'!$B$3:$G$216,5,FALSE)</f>
        <v>0.9</v>
      </c>
      <c r="M88" s="5">
        <f t="shared" si="33"/>
        <v>2.2672807200000002E-2</v>
      </c>
      <c r="N88" s="31">
        <f>VLOOKUP(D88,'Impact value reference table'!$B$3:$G$216,6,FALSE)</f>
        <v>48</v>
      </c>
      <c r="O88" s="5">
        <f t="shared" si="34"/>
        <v>1.2092163840000001</v>
      </c>
      <c r="P88" s="31" t="e">
        <f>VLOOKUP(D88,'Impact value reference table'!$B$3:$G$216,7,FALSE)</f>
        <v>#REF!</v>
      </c>
      <c r="Q88" s="5" t="e">
        <f t="shared" si="35"/>
        <v>#REF!</v>
      </c>
    </row>
    <row r="89" spans="1:17" ht="15.6">
      <c r="A89" s="26" t="s">
        <v>91</v>
      </c>
      <c r="B89" s="5">
        <v>4</v>
      </c>
      <c r="D89" s="5" t="str">
        <f>VLOOKUP($A89,'Food full composition_all'!$A$3:$AU$33,5+($B89*2),0)</f>
        <v>White rice, cooked</v>
      </c>
      <c r="E89" s="42">
        <f>VLOOKUP($A89,'Food full composition_all'!$A$3:$AU$33,6+($B89*2),0)</f>
        <v>9</v>
      </c>
      <c r="F89" s="31">
        <f>VLOOKUP(D89,'Impact value reference table'!$B$3:$G$216,2,FALSE)</f>
        <v>0.8</v>
      </c>
      <c r="G89" s="5">
        <f t="shared" si="30"/>
        <v>2.5192008000000002E-2</v>
      </c>
      <c r="H89" s="31">
        <f>VLOOKUP(D89,'Impact value reference table'!$B$3:$G$216,3,FALSE)</f>
        <v>1.2</v>
      </c>
      <c r="I89" s="5">
        <f t="shared" si="31"/>
        <v>3.7788012000000003E-2</v>
      </c>
      <c r="J89" s="31">
        <f>VLOOKUP(D89,'Impact value reference table'!$B$3:$G$216,4,FALSE)</f>
        <v>7.4</v>
      </c>
      <c r="K89" s="5">
        <f t="shared" si="32"/>
        <v>0.233026074</v>
      </c>
      <c r="L89" s="31">
        <f>VLOOKUP(D89,'Impact value reference table'!$B$3:$G$216,5,FALSE)</f>
        <v>10</v>
      </c>
      <c r="M89" s="5">
        <f t="shared" si="33"/>
        <v>0.31490009999999996</v>
      </c>
      <c r="N89" s="31">
        <f>VLOOKUP(D89,'Impact value reference table'!$B$3:$G$216,6,FALSE)</f>
        <v>610</v>
      </c>
      <c r="O89" s="5">
        <f t="shared" si="34"/>
        <v>19.2089061</v>
      </c>
      <c r="P89" s="31" t="e">
        <f>VLOOKUP(D89,'Impact value reference table'!$B$3:$G$216,7,FALSE)</f>
        <v>#REF!</v>
      </c>
      <c r="Q89" s="5" t="e">
        <f t="shared" si="35"/>
        <v>#REF!</v>
      </c>
    </row>
    <row r="90" spans="1:17" ht="15.6">
      <c r="A90" s="26" t="s">
        <v>91</v>
      </c>
      <c r="B90" s="5">
        <v>5</v>
      </c>
      <c r="D90" s="5" t="str">
        <f>VLOOKUP($A90,'Food full composition_all'!$A$3:$AU$33,5+($B90*2),0)</f>
        <v>Poultry fat, unspecified</v>
      </c>
      <c r="E90" s="42">
        <f>VLOOKUP($A90,'Food full composition_all'!$A$3:$AU$33,6+($B90*2),0)</f>
        <v>4.3</v>
      </c>
      <c r="F90" s="31">
        <f>VLOOKUP(D90,'Impact value reference table'!$B$3:$G$216,2,FALSE)</f>
        <v>0</v>
      </c>
      <c r="G90" s="5">
        <f t="shared" si="30"/>
        <v>0</v>
      </c>
      <c r="H90" s="31">
        <f>VLOOKUP(D90,'Impact value reference table'!$B$3:$G$216,3,FALSE)</f>
        <v>0</v>
      </c>
      <c r="I90" s="5">
        <f t="shared" si="31"/>
        <v>0</v>
      </c>
      <c r="J90" s="31">
        <f>VLOOKUP(D90,'Impact value reference table'!$B$3:$G$216,4,FALSE)</f>
        <v>0</v>
      </c>
      <c r="K90" s="5">
        <f t="shared" si="32"/>
        <v>0</v>
      </c>
      <c r="L90" s="31">
        <f>VLOOKUP(D90,'Impact value reference table'!$B$3:$G$216,5,FALSE)</f>
        <v>0</v>
      </c>
      <c r="M90" s="5">
        <f t="shared" si="33"/>
        <v>0</v>
      </c>
      <c r="N90" s="31">
        <f>VLOOKUP(D90,'Impact value reference table'!$B$3:$G$216,6,FALSE)</f>
        <v>0</v>
      </c>
      <c r="O90" s="5">
        <f t="shared" si="34"/>
        <v>0</v>
      </c>
      <c r="P90" s="31" t="e">
        <f>VLOOKUP(D90,'Impact value reference table'!$B$3:$G$216,7,FALSE)</f>
        <v>#REF!</v>
      </c>
      <c r="Q90" s="5" t="e">
        <f t="shared" si="35"/>
        <v>#REF!</v>
      </c>
    </row>
    <row r="91" spans="1:17" ht="15.6">
      <c r="A91" s="26" t="s">
        <v>91</v>
      </c>
      <c r="B91" s="5">
        <v>6</v>
      </c>
      <c r="D91" s="5" t="str">
        <f>VLOOKUP($A91,'Food full composition_all'!$A$3:$AU$33,5+($B91*2),0)</f>
        <v>Beet pulp, unspecified</v>
      </c>
      <c r="E91" s="42">
        <f>VLOOKUP($A91,'Food full composition_all'!$A$3:$AU$33,6+($B91*2),0)</f>
        <v>3.3</v>
      </c>
      <c r="F91" s="31">
        <f>VLOOKUP(D91,'Impact value reference table'!$B$3:$G$216,2,FALSE)</f>
        <v>0.13</v>
      </c>
      <c r="G91" s="5">
        <f t="shared" si="30"/>
        <v>1.50102381E-3</v>
      </c>
      <c r="H91" s="31">
        <f>VLOOKUP(D91,'Impact value reference table'!$B$3:$G$216,3,FALSE)</f>
        <v>0.17</v>
      </c>
      <c r="I91" s="5">
        <f t="shared" si="31"/>
        <v>1.9628772899999997E-3</v>
      </c>
      <c r="J91" s="31">
        <f>VLOOKUP(D91,'Impact value reference table'!$B$3:$G$216,4,FALSE)</f>
        <v>1.25</v>
      </c>
      <c r="K91" s="5">
        <f t="shared" si="32"/>
        <v>1.4432921249999998E-2</v>
      </c>
      <c r="L91" s="31">
        <f>VLOOKUP(D91,'Impact value reference table'!$B$3:$G$216,5,FALSE)</f>
        <v>0.69</v>
      </c>
      <c r="M91" s="5">
        <f t="shared" si="33"/>
        <v>7.9669725299999997E-3</v>
      </c>
      <c r="N91" s="31">
        <f>VLOOKUP(D91,'Impact value reference table'!$B$3:$G$216,6,FALSE)</f>
        <v>12.09</v>
      </c>
      <c r="O91" s="5">
        <f t="shared" si="34"/>
        <v>0.13959521432999999</v>
      </c>
      <c r="P91" s="31" t="e">
        <f>VLOOKUP(D91,'Impact value reference table'!$B$3:$G$216,7,FALSE)</f>
        <v>#REF!</v>
      </c>
      <c r="Q91" s="5" t="e">
        <f t="shared" si="35"/>
        <v>#REF!</v>
      </c>
    </row>
    <row r="92" spans="1:17" ht="15.6">
      <c r="A92" s="26" t="s">
        <v>91</v>
      </c>
      <c r="B92" s="5">
        <v>7</v>
      </c>
      <c r="D92" s="5" t="str">
        <f>VLOOKUP($A92,'Food full composition_all'!$A$3:$AU$33,5+($B92*2),0)</f>
        <v>Digest</v>
      </c>
      <c r="E92" s="42">
        <f>VLOOKUP($A92,'Food full composition_all'!$A$3:$AU$33,6+($B92*2),0)</f>
        <v>0</v>
      </c>
      <c r="F92" s="31" t="e">
        <f>VLOOKUP(D92,'Impact value reference table'!$B$3:$G$216,2,FALSE)</f>
        <v>#N/A</v>
      </c>
      <c r="G92" s="5" t="e">
        <f t="shared" si="30"/>
        <v>#N/A</v>
      </c>
      <c r="H92" s="31" t="e">
        <f>VLOOKUP(D92,'Impact value reference table'!$B$3:$G$216,3,FALSE)</f>
        <v>#N/A</v>
      </c>
      <c r="I92" s="5" t="e">
        <f t="shared" si="31"/>
        <v>#N/A</v>
      </c>
      <c r="J92" s="31" t="e">
        <f>VLOOKUP(D92,'Impact value reference table'!$B$3:$G$216,4,FALSE)</f>
        <v>#N/A</v>
      </c>
      <c r="K92" s="5" t="e">
        <f t="shared" si="32"/>
        <v>#N/A</v>
      </c>
      <c r="L92" s="31" t="e">
        <f>VLOOKUP(D92,'Impact value reference table'!$B$3:$G$216,5,FALSE)</f>
        <v>#N/A</v>
      </c>
      <c r="M92" s="5" t="e">
        <f t="shared" si="33"/>
        <v>#N/A</v>
      </c>
      <c r="N92" s="31" t="e">
        <f>VLOOKUP(D92,'Impact value reference table'!$B$3:$G$216,6,FALSE)</f>
        <v>#N/A</v>
      </c>
      <c r="O92" s="5" t="e">
        <f t="shared" si="34"/>
        <v>#N/A</v>
      </c>
      <c r="P92" s="31" t="e">
        <f>VLOOKUP(D92,'Impact value reference table'!$B$3:$G$216,7,FALSE)</f>
        <v>#N/A</v>
      </c>
      <c r="Q92" s="5" t="e">
        <f t="shared" si="35"/>
        <v>#N/A</v>
      </c>
    </row>
    <row r="93" spans="1:17" ht="15.6">
      <c r="A93" s="26" t="s">
        <v>91</v>
      </c>
      <c r="B93" s="5">
        <v>8</v>
      </c>
      <c r="D93" s="5" t="str">
        <f>VLOOKUP($A93,'Food full composition_all'!$A$3:$AU$33,5+($B93*2),0)</f>
        <v>Soy flour, unspecified</v>
      </c>
      <c r="E93" s="42">
        <f>VLOOKUP($A93,'Food full composition_all'!$A$3:$AU$33,6+($B93*2),0)</f>
        <v>1.2</v>
      </c>
      <c r="F93" s="31">
        <f>VLOOKUP(D93,'Impact value reference table'!$B$3:$G$216,2,FALSE)</f>
        <v>10.66</v>
      </c>
      <c r="G93" s="5">
        <f t="shared" si="30"/>
        <v>4.4757800879999997E-2</v>
      </c>
      <c r="H93" s="31">
        <f>VLOOKUP(D93,'Impact value reference table'!$B$3:$G$216,3,FALSE)</f>
        <v>1.17</v>
      </c>
      <c r="I93" s="5">
        <f t="shared" si="31"/>
        <v>4.9124415599999995E-3</v>
      </c>
      <c r="J93" s="31">
        <f>VLOOKUP(D93,'Impact value reference table'!$B$3:$G$216,4,FALSE)</f>
        <v>14.6</v>
      </c>
      <c r="K93" s="5">
        <f t="shared" si="32"/>
        <v>6.1300552799999991E-2</v>
      </c>
      <c r="L93" s="31">
        <f>VLOOKUP(D93,'Impact value reference table'!$B$3:$G$216,5,FALSE)</f>
        <v>11.68</v>
      </c>
      <c r="M93" s="5">
        <f t="shared" si="33"/>
        <v>4.9040442239999989E-2</v>
      </c>
      <c r="N93" s="31">
        <f>VLOOKUP(D93,'Impact value reference table'!$B$3:$G$216,6,FALSE)</f>
        <v>297.83</v>
      </c>
      <c r="O93" s="5">
        <f t="shared" si="34"/>
        <v>1.2504892904399998</v>
      </c>
      <c r="P93" s="31" t="e">
        <f>VLOOKUP(D93,'Impact value reference table'!$B$3:$G$216,7,FALSE)</f>
        <v>#REF!</v>
      </c>
      <c r="Q93" s="5" t="e">
        <f t="shared" si="35"/>
        <v>#REF!</v>
      </c>
    </row>
    <row r="94" spans="1:17" ht="15.6">
      <c r="A94" s="26" t="s">
        <v>91</v>
      </c>
      <c r="B94" s="5">
        <v>9</v>
      </c>
      <c r="D94" s="5" t="str">
        <f>VLOOKUP($A94,'Food full composition_all'!$A$3:$AU$33,5+($B94*2),0)</f>
        <v>Corn gluten meal 21, unspecified</v>
      </c>
      <c r="E94" s="42">
        <f>VLOOKUP($A94,'Food full composition_all'!$A$3:$AU$33,6+($B94*2),0)</f>
        <v>2</v>
      </c>
      <c r="F94" s="31">
        <f>VLOOKUP(D94,'Impact value reference table'!$B$3:$G$216,2,FALSE)</f>
        <v>0.7</v>
      </c>
      <c r="G94" s="5">
        <f t="shared" si="30"/>
        <v>4.8984459999999999E-3</v>
      </c>
      <c r="H94" s="31">
        <f>VLOOKUP(D94,'Impact value reference table'!$B$3:$G$216,3,FALSE)</f>
        <v>0.4</v>
      </c>
      <c r="I94" s="5">
        <f t="shared" si="31"/>
        <v>2.7991120000000003E-3</v>
      </c>
      <c r="J94" s="31">
        <f>VLOOKUP(D94,'Impact value reference table'!$B$3:$G$216,4,FALSE)</f>
        <v>2.6</v>
      </c>
      <c r="K94" s="5">
        <f t="shared" si="32"/>
        <v>1.8194228E-2</v>
      </c>
      <c r="L94" s="31">
        <f>VLOOKUP(D94,'Impact value reference table'!$B$3:$G$216,5,FALSE)</f>
        <v>0.9</v>
      </c>
      <c r="M94" s="5">
        <f t="shared" si="33"/>
        <v>6.2980020000000005E-3</v>
      </c>
      <c r="N94" s="31">
        <f>VLOOKUP(D94,'Impact value reference table'!$B$3:$G$216,6,FALSE)</f>
        <v>48</v>
      </c>
      <c r="O94" s="5">
        <f t="shared" si="34"/>
        <v>0.33589343999999999</v>
      </c>
      <c r="P94" s="31" t="e">
        <f>VLOOKUP(D94,'Impact value reference table'!$B$3:$G$216,7,FALSE)</f>
        <v>#REF!</v>
      </c>
      <c r="Q94" s="5" t="e">
        <f t="shared" si="35"/>
        <v>#REF!</v>
      </c>
    </row>
    <row r="95" spans="1:17" ht="15.6">
      <c r="A95" s="26" t="s">
        <v>91</v>
      </c>
      <c r="B95" s="5">
        <v>10</v>
      </c>
      <c r="D95" s="5" t="str">
        <f>VLOOKUP($A95,'Food full composition_all'!$A$3:$AU$33,5+($B95*2),0)</f>
        <v>Wheat gluten, unspecified</v>
      </c>
      <c r="E95" s="42">
        <f>VLOOKUP($A95,'Food full composition_all'!$A$3:$AU$33,6+($B95*2),0)</f>
        <v>0.3775</v>
      </c>
      <c r="F95" s="31">
        <f>VLOOKUP(D95,'Impact value reference table'!$B$3:$G$216,2,FALSE)</f>
        <v>0.6</v>
      </c>
      <c r="G95" s="5">
        <f t="shared" si="30"/>
        <v>7.9249858500000003E-4</v>
      </c>
      <c r="H95" s="31">
        <f>VLOOKUP(D95,'Impact value reference table'!$B$3:$G$216,3,FALSE)</f>
        <v>1.4</v>
      </c>
      <c r="I95" s="5">
        <f t="shared" si="31"/>
        <v>1.8491633649999999E-3</v>
      </c>
      <c r="J95" s="31">
        <f>VLOOKUP(D95,'Impact value reference table'!$B$3:$G$216,4,FALSE)</f>
        <v>5</v>
      </c>
      <c r="K95" s="5">
        <f t="shared" si="32"/>
        <v>6.6041548749999996E-3</v>
      </c>
      <c r="L95" s="31">
        <f>VLOOKUP(D95,'Impact value reference table'!$B$3:$G$216,5,FALSE)</f>
        <v>2.7</v>
      </c>
      <c r="M95" s="5">
        <f t="shared" si="33"/>
        <v>3.5662436325000005E-3</v>
      </c>
      <c r="N95" s="31">
        <f>VLOOKUP(D95,'Impact value reference table'!$B$3:$G$216,6,FALSE)</f>
        <v>242</v>
      </c>
      <c r="O95" s="5">
        <f t="shared" si="34"/>
        <v>0.31964109594999995</v>
      </c>
      <c r="P95" s="31" t="e">
        <f>VLOOKUP(D95,'Impact value reference table'!$B$3:$G$216,7,FALSE)</f>
        <v>#REF!</v>
      </c>
      <c r="Q95" s="5" t="e">
        <f t="shared" si="35"/>
        <v>#REF!</v>
      </c>
    </row>
    <row r="96" spans="1:17" ht="15.6">
      <c r="A96" s="26" t="s">
        <v>91</v>
      </c>
      <c r="B96" s="5">
        <v>11</v>
      </c>
      <c r="D96" s="5" t="str">
        <f>VLOOKUP($A96,'Food full composition_all'!$A$3:$AU$33,5+($B96*2),0)</f>
        <v>Minerals</v>
      </c>
      <c r="E96" s="42">
        <f>VLOOKUP($A96,'Food full composition_all'!$A$3:$AU$33,6+($B96*2),0)</f>
        <v>0</v>
      </c>
      <c r="F96" s="31" t="e">
        <f>VLOOKUP(D96,'Impact value reference table'!$B$3:$G$216,2,FALSE)</f>
        <v>#N/A</v>
      </c>
      <c r="G96" s="5" t="e">
        <f t="shared" si="30"/>
        <v>#N/A</v>
      </c>
      <c r="H96" s="31" t="e">
        <f>VLOOKUP(D96,'Impact value reference table'!$B$3:$G$216,3,FALSE)</f>
        <v>#N/A</v>
      </c>
      <c r="I96" s="5" t="e">
        <f t="shared" si="31"/>
        <v>#N/A</v>
      </c>
      <c r="J96" s="31" t="e">
        <f>VLOOKUP(D96,'Impact value reference table'!$B$3:$G$216,4,FALSE)</f>
        <v>#N/A</v>
      </c>
      <c r="K96" s="5" t="e">
        <f t="shared" si="32"/>
        <v>#N/A</v>
      </c>
      <c r="L96" s="31" t="e">
        <f>VLOOKUP(D96,'Impact value reference table'!$B$3:$G$216,5,FALSE)</f>
        <v>#N/A</v>
      </c>
      <c r="M96" s="5" t="e">
        <f t="shared" si="33"/>
        <v>#N/A</v>
      </c>
      <c r="N96" s="31" t="e">
        <f>VLOOKUP(D96,'Impact value reference table'!$B$3:$G$216,6,FALSE)</f>
        <v>#N/A</v>
      </c>
      <c r="O96" s="5" t="e">
        <f t="shared" si="34"/>
        <v>#N/A</v>
      </c>
      <c r="P96" s="31" t="e">
        <f>VLOOKUP(D96,'Impact value reference table'!$B$3:$G$216,7,FALSE)</f>
        <v>#N/A</v>
      </c>
      <c r="Q96" s="5" t="e">
        <f t="shared" si="35"/>
        <v>#N/A</v>
      </c>
    </row>
    <row r="97" spans="1:17" ht="15.6">
      <c r="A97" s="26" t="s">
        <v>91</v>
      </c>
      <c r="B97" s="5">
        <v>12</v>
      </c>
      <c r="D97" s="5" t="str">
        <f>VLOOKUP($A97,'Food full composition_all'!$A$3:$AU$33,5+($B97*2),0)</f>
        <v>Egg powder, unspecified</v>
      </c>
      <c r="E97" s="42">
        <f>VLOOKUP($A97,'Food full composition_all'!$A$3:$AU$33,6+($B97*2),0)</f>
        <v>0.5</v>
      </c>
      <c r="F97" s="31">
        <f>VLOOKUP(D97,'Impact value reference table'!$B$3:$G$216,2,FALSE)</f>
        <v>5.16</v>
      </c>
      <c r="G97" s="5">
        <f t="shared" si="30"/>
        <v>9.0271362000000008E-3</v>
      </c>
      <c r="H97" s="31">
        <f>VLOOKUP(D97,'Impact value reference table'!$B$3:$G$216,3,FALSE)</f>
        <v>3.8</v>
      </c>
      <c r="I97" s="5">
        <f t="shared" si="31"/>
        <v>6.6478909999999995E-3</v>
      </c>
      <c r="J97" s="31">
        <f>VLOOKUP(D97,'Impact value reference table'!$B$3:$G$216,4,FALSE)</f>
        <v>43.42</v>
      </c>
      <c r="K97" s="5">
        <f t="shared" si="32"/>
        <v>7.5960901900000002E-2</v>
      </c>
      <c r="L97" s="31">
        <f>VLOOKUP(D97,'Impact value reference table'!$B$3:$G$216,5,FALSE)</f>
        <v>18.09</v>
      </c>
      <c r="M97" s="5">
        <f t="shared" si="33"/>
        <v>3.1647460049999999E-2</v>
      </c>
      <c r="N97" s="31">
        <f>VLOOKUP(D97,'Impact value reference table'!$B$3:$G$216,6,FALSE)</f>
        <v>471.26</v>
      </c>
      <c r="O97" s="5">
        <f t="shared" si="34"/>
        <v>0.82444345070000002</v>
      </c>
      <c r="P97" s="31" t="e">
        <f>VLOOKUP(D97,'Impact value reference table'!$B$3:$G$216,7,FALSE)</f>
        <v>#REF!</v>
      </c>
      <c r="Q97" s="5" t="e">
        <f t="shared" si="35"/>
        <v>#REF!</v>
      </c>
    </row>
    <row r="98" spans="1:17" ht="15.6">
      <c r="A98" s="26" t="s">
        <v>91</v>
      </c>
      <c r="B98" s="5">
        <v>13</v>
      </c>
      <c r="D98" s="5" t="str">
        <f>VLOOKUP($A98,'Food full composition_all'!$A$3:$AU$33,5+($B98*2),0)</f>
        <v>Fish oil, unspecified</v>
      </c>
      <c r="E98" s="42">
        <f>VLOOKUP($A98,'Food full composition_all'!$A$3:$AU$33,6+($B98*2),0)</f>
        <v>0.5</v>
      </c>
      <c r="F98" s="31">
        <f>VLOOKUP(D98,'Impact value reference table'!$B$3:$G$216,2,FALSE)</f>
        <v>0</v>
      </c>
      <c r="G98" s="5">
        <f t="shared" si="30"/>
        <v>0</v>
      </c>
      <c r="H98" s="31">
        <f>VLOOKUP(D98,'Impact value reference table'!$B$3:$G$216,3,FALSE)</f>
        <v>0</v>
      </c>
      <c r="I98" s="5">
        <f t="shared" si="31"/>
        <v>0</v>
      </c>
      <c r="J98" s="31">
        <f>VLOOKUP(D98,'Impact value reference table'!$B$3:$G$216,4,FALSE)</f>
        <v>0</v>
      </c>
      <c r="K98" s="5">
        <f t="shared" si="32"/>
        <v>0</v>
      </c>
      <c r="L98" s="31">
        <f>VLOOKUP(D98,'Impact value reference table'!$B$3:$G$216,5,FALSE)</f>
        <v>0</v>
      </c>
      <c r="M98" s="5">
        <f t="shared" si="33"/>
        <v>0</v>
      </c>
      <c r="N98" s="31">
        <f>VLOOKUP(D98,'Impact value reference table'!$B$3:$G$216,6,FALSE)</f>
        <v>0</v>
      </c>
      <c r="O98" s="5">
        <f t="shared" si="34"/>
        <v>0</v>
      </c>
      <c r="P98" s="31" t="e">
        <f>VLOOKUP(D98,'Impact value reference table'!$B$3:$G$216,7,FALSE)</f>
        <v>#REF!</v>
      </c>
      <c r="Q98" s="5" t="e">
        <f t="shared" si="35"/>
        <v>#REF!</v>
      </c>
    </row>
    <row r="99" spans="1:17" ht="16.2" thickBot="1">
      <c r="A99" s="26" t="s">
        <v>91</v>
      </c>
      <c r="B99" s="5">
        <v>14</v>
      </c>
      <c r="D99" s="5">
        <f>VLOOKUP($A99,'Food full composition_all'!$A$3:$AU$33,5+($B99*2),0)</f>
        <v>0</v>
      </c>
      <c r="E99" s="42">
        <f>VLOOKUP($A99,'Food full composition_all'!$A$3:$AU$33,6+($B99*2),0)</f>
        <v>0</v>
      </c>
      <c r="F99" s="131" t="e">
        <f>VLOOKUP(D99,'Impact value reference table'!$B$3:$G$216,2,FALSE)</f>
        <v>#N/A</v>
      </c>
      <c r="G99" s="128" t="e">
        <f t="shared" si="30"/>
        <v>#N/A</v>
      </c>
      <c r="H99" s="31" t="e">
        <f>VLOOKUP(D99,'Impact value reference table'!$B$3:$G$216,3,FALSE)</f>
        <v>#N/A</v>
      </c>
      <c r="I99" s="128" t="e">
        <f t="shared" si="31"/>
        <v>#N/A</v>
      </c>
      <c r="J99" s="31" t="e">
        <f>VLOOKUP(D99,'Impact value reference table'!$B$3:$G$216,4,FALSE)</f>
        <v>#N/A</v>
      </c>
      <c r="K99" s="128" t="e">
        <f t="shared" si="32"/>
        <v>#N/A</v>
      </c>
      <c r="L99" s="31" t="e">
        <f>VLOOKUP(D99,'Impact value reference table'!$B$3:$G$216,5,FALSE)</f>
        <v>#N/A</v>
      </c>
      <c r="M99" s="128" t="e">
        <f t="shared" si="33"/>
        <v>#N/A</v>
      </c>
      <c r="N99" s="31" t="e">
        <f>VLOOKUP(D99,'Impact value reference table'!$B$3:$G$216,6,FALSE)</f>
        <v>#N/A</v>
      </c>
      <c r="O99" s="128" t="e">
        <f t="shared" si="34"/>
        <v>#N/A</v>
      </c>
      <c r="P99" s="31" t="e">
        <f>VLOOKUP(D99,'Impact value reference table'!$B$3:$G$216,7,FALSE)</f>
        <v>#N/A</v>
      </c>
      <c r="Q99" s="128" t="e">
        <f t="shared" si="35"/>
        <v>#N/A</v>
      </c>
    </row>
    <row r="100" spans="1:17" s="30" customFormat="1" ht="15.6">
      <c r="A100" s="29" t="s">
        <v>96</v>
      </c>
      <c r="B100" s="30">
        <v>1</v>
      </c>
      <c r="C100" s="30">
        <v>335.56700000000001</v>
      </c>
      <c r="D100" s="30" t="str">
        <f>VLOOKUP($A100,'Food full composition_all'!$A$3:$AU$33,5+($B100*2),0)</f>
        <v>Poultry by-product meal, unspecified</v>
      </c>
      <c r="E100" s="45">
        <f>VLOOKUP($A100,'Food full composition_all'!$A$3:$AU$33,6+($B100*2),0)</f>
        <v>26</v>
      </c>
      <c r="F100" s="31">
        <f>VLOOKUP(D100,'Impact value reference table'!$B$3:$G$216,2,FALSE)</f>
        <v>14.04</v>
      </c>
      <c r="G100" s="5">
        <f t="shared" ref="G100:G121" si="36">(F100/(1000/$C$100))/100*E100</f>
        <v>1.2249537767999998</v>
      </c>
      <c r="H100" s="31">
        <f>VLOOKUP(D100,'Impact value reference table'!$B$3:$G$216,3,FALSE)</f>
        <v>11.27</v>
      </c>
      <c r="I100" s="5">
        <f t="shared" ref="I100:I107" si="37">(H100/(1000/$C$100))/100*E100</f>
        <v>0.98327842340000005</v>
      </c>
      <c r="J100" s="31">
        <f>VLOOKUP(D100,'Impact value reference table'!$B$3:$G$216,4,FALSE)</f>
        <v>116.64</v>
      </c>
      <c r="K100" s="5">
        <f t="shared" ref="K100:K107" si="38">(J100/(1000/$C$100))/100*E100</f>
        <v>10.1765390688</v>
      </c>
      <c r="L100" s="31">
        <f>VLOOKUP(D100,'Impact value reference table'!$B$3:$G$216,5,FALSE)</f>
        <v>55.35</v>
      </c>
      <c r="M100" s="5">
        <f t="shared" ref="M100:M107" si="39">(L100/(1000/$C$100))/100*E100</f>
        <v>4.8291446969999994</v>
      </c>
      <c r="N100" s="31">
        <f>VLOOKUP(D100,'Impact value reference table'!$B$3:$G$216,6,FALSE)</f>
        <v>753.21</v>
      </c>
      <c r="O100" s="5">
        <f t="shared" ref="O100:O121" si="40">(N100/(1000/$C$100))/100*E100</f>
        <v>65.715629218200007</v>
      </c>
      <c r="P100" s="31" t="e">
        <f>VLOOKUP(D100,'Impact value reference table'!$B$3:$G$216,7,FALSE)</f>
        <v>#REF!</v>
      </c>
      <c r="Q100" s="5" t="e">
        <f t="shared" ref="Q100:Q121" si="41">(P100/(1000/$C$100))/100*E100</f>
        <v>#REF!</v>
      </c>
    </row>
    <row r="101" spans="1:17" ht="15.6">
      <c r="A101" s="26" t="s">
        <v>96</v>
      </c>
      <c r="B101" s="5">
        <v>2</v>
      </c>
      <c r="D101" s="5" t="str">
        <f>VLOOKUP($A101,'Food full composition_all'!$A$3:$AU$33,5+($B101*2),0)</f>
        <v>Poultry fat, unspecified</v>
      </c>
      <c r="E101" s="42">
        <f>VLOOKUP($A101,'Food full composition_all'!$A$3:$AU$33,6+($B101*2),0)</f>
        <v>18.7</v>
      </c>
      <c r="F101" s="31">
        <f>VLOOKUP(D101,'Impact value reference table'!$B$3:$G$216,2,FALSE)</f>
        <v>0</v>
      </c>
      <c r="G101" s="5">
        <f t="shared" si="36"/>
        <v>0</v>
      </c>
      <c r="H101" s="31">
        <f>VLOOKUP(D101,'Impact value reference table'!$B$3:$G$216,3,FALSE)</f>
        <v>0</v>
      </c>
      <c r="I101" s="5">
        <f t="shared" si="37"/>
        <v>0</v>
      </c>
      <c r="J101" s="31">
        <f>VLOOKUP(D101,'Impact value reference table'!$B$3:$G$216,4,FALSE)</f>
        <v>0</v>
      </c>
      <c r="K101" s="5">
        <f t="shared" si="38"/>
        <v>0</v>
      </c>
      <c r="L101" s="31">
        <f>VLOOKUP(D101,'Impact value reference table'!$B$3:$G$216,5,FALSE)</f>
        <v>0</v>
      </c>
      <c r="M101" s="5">
        <f t="shared" si="39"/>
        <v>0</v>
      </c>
      <c r="N101" s="31">
        <f>VLOOKUP(D101,'Impact value reference table'!$B$3:$G$216,6,FALSE)</f>
        <v>0</v>
      </c>
      <c r="O101" s="5">
        <f t="shared" si="40"/>
        <v>0</v>
      </c>
      <c r="P101" s="31" t="e">
        <f>VLOOKUP(D101,'Impact value reference table'!$B$3:$G$216,7,FALSE)</f>
        <v>#REF!</v>
      </c>
      <c r="Q101" s="5" t="e">
        <f t="shared" si="41"/>
        <v>#REF!</v>
      </c>
    </row>
    <row r="102" spans="1:17" ht="15.6">
      <c r="A102" s="26" t="s">
        <v>96</v>
      </c>
      <c r="B102" s="5">
        <v>3</v>
      </c>
      <c r="D102" s="5" t="str">
        <f>VLOOKUP($A102,'Food full composition_all'!$A$3:$AU$33,5+($B102*2),0)</f>
        <v>White rice, cooked</v>
      </c>
      <c r="E102" s="42">
        <f>VLOOKUP($A102,'Food full composition_all'!$A$3:$AU$33,6+($B102*2),0)</f>
        <v>5</v>
      </c>
      <c r="F102" s="31">
        <f>VLOOKUP(D102,'Impact value reference table'!$B$3:$G$216,2,FALSE)</f>
        <v>0.8</v>
      </c>
      <c r="G102" s="5">
        <f t="shared" si="36"/>
        <v>1.3422679999999999E-2</v>
      </c>
      <c r="H102" s="31">
        <f>VLOOKUP(D102,'Impact value reference table'!$B$3:$G$216,3,FALSE)</f>
        <v>1.2</v>
      </c>
      <c r="I102" s="5">
        <f t="shared" si="37"/>
        <v>2.0134020000000002E-2</v>
      </c>
      <c r="J102" s="31">
        <f>VLOOKUP(D102,'Impact value reference table'!$B$3:$G$216,4,FALSE)</f>
        <v>7.4</v>
      </c>
      <c r="K102" s="5">
        <f t="shared" si="38"/>
        <v>0.12415979000000001</v>
      </c>
      <c r="L102" s="31">
        <f>VLOOKUP(D102,'Impact value reference table'!$B$3:$G$216,5,FALSE)</f>
        <v>10</v>
      </c>
      <c r="M102" s="5">
        <f t="shared" si="39"/>
        <v>0.1677835</v>
      </c>
      <c r="N102" s="31">
        <f>VLOOKUP(D102,'Impact value reference table'!$B$3:$G$216,6,FALSE)</f>
        <v>610</v>
      </c>
      <c r="O102" s="5">
        <f t="shared" si="40"/>
        <v>10.234793500000002</v>
      </c>
      <c r="P102" s="31" t="e">
        <f>VLOOKUP(D102,'Impact value reference table'!$B$3:$G$216,7,FALSE)</f>
        <v>#REF!</v>
      </c>
      <c r="Q102" s="5" t="e">
        <f t="shared" si="41"/>
        <v>#REF!</v>
      </c>
    </row>
    <row r="103" spans="1:17" ht="15.6">
      <c r="A103" s="26" t="s">
        <v>96</v>
      </c>
      <c r="B103" s="5">
        <v>4</v>
      </c>
      <c r="D103" s="5" t="str">
        <f>VLOOKUP($A103,'Food full composition_all'!$A$3:$AU$33,5+($B103*2),0)</f>
        <v>Chicken liver, cooked</v>
      </c>
      <c r="E103" s="42">
        <f>VLOOKUP($A103,'Food full composition_all'!$A$3:$AU$33,6+($B103*2),0)</f>
        <v>5.8</v>
      </c>
      <c r="F103" s="31">
        <f>VLOOKUP(D103,'Impact value reference table'!$B$3:$G$216,2,FALSE)</f>
        <v>10.4</v>
      </c>
      <c r="G103" s="5">
        <f t="shared" si="36"/>
        <v>0.20241401440000001</v>
      </c>
      <c r="H103" s="31">
        <f>VLOOKUP(D103,'Impact value reference table'!$B$3:$G$216,3,FALSE)</f>
        <v>8.35</v>
      </c>
      <c r="I103" s="5">
        <f t="shared" si="37"/>
        <v>0.16251509809999998</v>
      </c>
      <c r="J103" s="31">
        <f>VLOOKUP(D103,'Impact value reference table'!$B$3:$G$216,4,FALSE)</f>
        <v>86.42</v>
      </c>
      <c r="K103" s="5">
        <f t="shared" si="38"/>
        <v>1.68198260812</v>
      </c>
      <c r="L103" s="31">
        <f>VLOOKUP(D103,'Impact value reference table'!$B$3:$G$216,5,FALSE)</f>
        <v>41.01</v>
      </c>
      <c r="M103" s="5">
        <f t="shared" si="39"/>
        <v>0.79817295485999995</v>
      </c>
      <c r="N103" s="31">
        <f>VLOOKUP(D103,'Impact value reference table'!$B$3:$G$216,6,FALSE)</f>
        <v>558.04</v>
      </c>
      <c r="O103" s="5">
        <f t="shared" si="40"/>
        <v>10.861068903439998</v>
      </c>
      <c r="P103" s="31" t="e">
        <f>VLOOKUP(D103,'Impact value reference table'!$B$3:$G$216,7,FALSE)</f>
        <v>#REF!</v>
      </c>
      <c r="Q103" s="5" t="e">
        <f t="shared" si="41"/>
        <v>#REF!</v>
      </c>
    </row>
    <row r="104" spans="1:17" ht="15.6">
      <c r="A104" s="26" t="s">
        <v>96</v>
      </c>
      <c r="B104" s="5">
        <v>5</v>
      </c>
      <c r="D104" s="5" t="str">
        <f>VLOOKUP($A104,'Food full composition_all'!$A$3:$AU$33,5+($B104*2),0)</f>
        <v>Flaxseed, unspecified</v>
      </c>
      <c r="E104" s="42">
        <f>VLOOKUP($A104,'Food full composition_all'!$A$3:$AU$33,6+($B104*2),0)</f>
        <v>4.3</v>
      </c>
      <c r="F104" s="31">
        <f>VLOOKUP(D104,'Impact value reference table'!$B$3:$G$216,2,FALSE)</f>
        <v>3.55</v>
      </c>
      <c r="G104" s="5">
        <f t="shared" si="36"/>
        <v>5.1224302549999996E-2</v>
      </c>
      <c r="H104" s="31">
        <f>VLOOKUP(D104,'Impact value reference table'!$B$3:$G$216,3,FALSE)</f>
        <v>0.39</v>
      </c>
      <c r="I104" s="5">
        <f t="shared" si="37"/>
        <v>5.6274585900000004E-3</v>
      </c>
      <c r="J104" s="31">
        <f>VLOOKUP(D104,'Impact value reference table'!$B$3:$G$216,4,FALSE)</f>
        <v>4.8600000000000003</v>
      </c>
      <c r="K104" s="5">
        <f t="shared" si="38"/>
        <v>7.0126791660000007E-2</v>
      </c>
      <c r="L104" s="31">
        <f>VLOOKUP(D104,'Impact value reference table'!$B$3:$G$216,5,FALSE)</f>
        <v>3.89</v>
      </c>
      <c r="M104" s="5">
        <f t="shared" si="39"/>
        <v>5.6130292089999999E-2</v>
      </c>
      <c r="N104" s="31">
        <f>VLOOKUP(D104,'Impact value reference table'!$B$3:$G$216,6,FALSE)</f>
        <v>99.24</v>
      </c>
      <c r="O104" s="5">
        <f t="shared" si="40"/>
        <v>1.4319717704399997</v>
      </c>
      <c r="P104" s="31" t="e">
        <f>VLOOKUP(D104,'Impact value reference table'!$B$3:$G$216,7,FALSE)</f>
        <v>#REF!</v>
      </c>
      <c r="Q104" s="5" t="e">
        <f t="shared" si="41"/>
        <v>#REF!</v>
      </c>
    </row>
    <row r="105" spans="1:17" ht="15.6">
      <c r="A105" s="26" t="s">
        <v>96</v>
      </c>
      <c r="B105" s="5">
        <v>6</v>
      </c>
      <c r="D105" s="5" t="str">
        <f>VLOOKUP($A105,'Food full composition_all'!$A$3:$AU$33,5+($B105*2),0)</f>
        <v>Whole oats, raw</v>
      </c>
      <c r="E105" s="42">
        <f>VLOOKUP($A105,'Food full composition_all'!$A$3:$AU$33,6+($B105*2),0)</f>
        <v>3.3</v>
      </c>
      <c r="F105" s="31">
        <f>VLOOKUP(D105,'Impact value reference table'!$B$3:$G$216,2,FALSE)</f>
        <v>7.6</v>
      </c>
      <c r="G105" s="5">
        <f t="shared" si="36"/>
        <v>8.4160203599999997E-2</v>
      </c>
      <c r="H105" s="31">
        <f>VLOOKUP(D105,'Impact value reference table'!$B$3:$G$216,3,FALSE)</f>
        <v>2.5</v>
      </c>
      <c r="I105" s="5">
        <f t="shared" si="37"/>
        <v>2.76842775E-2</v>
      </c>
      <c r="J105" s="31">
        <f>VLOOKUP(D105,'Impact value reference table'!$B$3:$G$216,4,FALSE)</f>
        <v>4.0999999999999996</v>
      </c>
      <c r="K105" s="5">
        <f t="shared" si="38"/>
        <v>4.5402215099999997E-2</v>
      </c>
      <c r="L105" s="31">
        <f>VLOOKUP(D105,'Impact value reference table'!$B$3:$G$216,5,FALSE)</f>
        <v>4.3</v>
      </c>
      <c r="M105" s="5">
        <f t="shared" si="39"/>
        <v>4.7616957299999992E-2</v>
      </c>
      <c r="N105" s="31">
        <f>VLOOKUP(D105,'Impact value reference table'!$B$3:$G$216,6,FALSE)</f>
        <v>184</v>
      </c>
      <c r="O105" s="5">
        <f t="shared" si="40"/>
        <v>2.0375628240000001</v>
      </c>
      <c r="P105" s="31" t="e">
        <f>VLOOKUP(D105,'Impact value reference table'!$B$3:$G$216,7,FALSE)</f>
        <v>#REF!</v>
      </c>
      <c r="Q105" s="5" t="e">
        <f t="shared" si="41"/>
        <v>#REF!</v>
      </c>
    </row>
    <row r="106" spans="1:17" ht="15.6">
      <c r="A106" s="26" t="s">
        <v>96</v>
      </c>
      <c r="B106" s="5">
        <v>7</v>
      </c>
      <c r="D106" s="5" t="str">
        <f>VLOOKUP($A106,'Food full composition_all'!$A$3:$AU$33,5+($B106*2),0)</f>
        <v>Corn gluten meal 21, unspecified</v>
      </c>
      <c r="E106" s="42">
        <f>VLOOKUP($A106,'Food full composition_all'!$A$3:$AU$33,6+($B106*2),0)</f>
        <v>3.3</v>
      </c>
      <c r="F106" s="31">
        <f>VLOOKUP(D106,'Impact value reference table'!$B$3:$G$216,2,FALSE)</f>
        <v>0.7</v>
      </c>
      <c r="G106" s="5">
        <f t="shared" si="36"/>
        <v>7.7515976999999988E-3</v>
      </c>
      <c r="H106" s="31">
        <f>VLOOKUP(D106,'Impact value reference table'!$B$3:$G$216,3,FALSE)</f>
        <v>0.4</v>
      </c>
      <c r="I106" s="5">
        <f t="shared" si="37"/>
        <v>4.4294843999999993E-3</v>
      </c>
      <c r="J106" s="31">
        <f>VLOOKUP(D106,'Impact value reference table'!$B$3:$G$216,4,FALSE)</f>
        <v>2.6</v>
      </c>
      <c r="K106" s="5">
        <f t="shared" si="38"/>
        <v>2.8791648600000001E-2</v>
      </c>
      <c r="L106" s="31">
        <f>VLOOKUP(D106,'Impact value reference table'!$B$3:$G$216,5,FALSE)</f>
        <v>0.9</v>
      </c>
      <c r="M106" s="5">
        <f t="shared" si="39"/>
        <v>9.9663398999999993E-3</v>
      </c>
      <c r="N106" s="31">
        <f>VLOOKUP(D106,'Impact value reference table'!$B$3:$G$216,6,FALSE)</f>
        <v>48</v>
      </c>
      <c r="O106" s="5">
        <f t="shared" si="40"/>
        <v>0.531538128</v>
      </c>
      <c r="P106" s="31" t="e">
        <f>VLOOKUP(D106,'Impact value reference table'!$B$3:$G$216,7,FALSE)</f>
        <v>#REF!</v>
      </c>
      <c r="Q106" s="5" t="e">
        <f t="shared" si="41"/>
        <v>#REF!</v>
      </c>
    </row>
    <row r="107" spans="1:17" ht="15.6">
      <c r="A107" s="26" t="s">
        <v>96</v>
      </c>
      <c r="B107" s="5">
        <v>8</v>
      </c>
      <c r="D107" s="5" t="str">
        <f>VLOOKUP($A107,'Food full composition_all'!$A$3:$AU$33,5+($B107*2),0)</f>
        <v>Alfalfa</v>
      </c>
      <c r="E107" s="42">
        <f>VLOOKUP($A107,'Food full composition_all'!$A$3:$AU$33,6+($B107*2),0)</f>
        <v>0</v>
      </c>
      <c r="F107" s="31" t="e">
        <f>VLOOKUP(D107,'Impact value reference table'!$B$3:$G$216,2,FALSE)</f>
        <v>#N/A</v>
      </c>
      <c r="G107" s="5" t="e">
        <f t="shared" si="36"/>
        <v>#N/A</v>
      </c>
      <c r="H107" s="31" t="e">
        <f>VLOOKUP(D107,'Impact value reference table'!$B$3:$G$216,3,FALSE)</f>
        <v>#N/A</v>
      </c>
      <c r="I107" s="5" t="e">
        <f t="shared" si="37"/>
        <v>#N/A</v>
      </c>
      <c r="J107" s="31" t="e">
        <f>VLOOKUP(D107,'Impact value reference table'!$B$3:$G$216,4,FALSE)</f>
        <v>#N/A</v>
      </c>
      <c r="K107" s="5" t="e">
        <f t="shared" si="38"/>
        <v>#N/A</v>
      </c>
      <c r="L107" s="31" t="e">
        <f>VLOOKUP(D107,'Impact value reference table'!$B$3:$G$216,5,FALSE)</f>
        <v>#N/A</v>
      </c>
      <c r="M107" s="5" t="e">
        <f t="shared" si="39"/>
        <v>#N/A</v>
      </c>
      <c r="N107" s="31" t="e">
        <f>VLOOKUP(D107,'Impact value reference table'!$B$3:$G$216,6,FALSE)</f>
        <v>#N/A</v>
      </c>
      <c r="O107" s="5" t="e">
        <f t="shared" si="40"/>
        <v>#N/A</v>
      </c>
      <c r="P107" s="31" t="e">
        <f>VLOOKUP(D107,'Impact value reference table'!$B$3:$G$216,7,FALSE)</f>
        <v>#N/A</v>
      </c>
      <c r="Q107" s="5" t="e">
        <f t="shared" si="41"/>
        <v>#N/A</v>
      </c>
    </row>
    <row r="108" spans="1:17" ht="15.6">
      <c r="A108" s="26" t="s">
        <v>96</v>
      </c>
      <c r="B108" s="5">
        <v>9</v>
      </c>
      <c r="D108" s="5" t="str">
        <f>VLOOKUP($A108,'Food full composition_all'!$A$3:$AU$33,5+($B108*2),0)</f>
        <v>Brewer's yeast, unspecified</v>
      </c>
      <c r="E108" s="42">
        <f>VLOOKUP($A108,'Food full composition_all'!$A$3:$AU$33,6+($B108*2),0)</f>
        <v>2</v>
      </c>
      <c r="F108" s="31">
        <f>VLOOKUP(D108,'Impact value reference table'!$B$3:$G$216,2,FALSE)</f>
        <v>0</v>
      </c>
      <c r="G108" s="5">
        <f t="shared" si="36"/>
        <v>0</v>
      </c>
      <c r="H108" s="31">
        <f>VLOOKUP(D108,'Impact value reference table'!$B$3:$G$216,3,FALSE)</f>
        <v>0</v>
      </c>
      <c r="I108" s="5">
        <v>0</v>
      </c>
      <c r="J108" s="31">
        <f>VLOOKUP(D108,'Impact value reference table'!$B$3:$G$216,4,FALSE)</f>
        <v>0</v>
      </c>
      <c r="K108" s="5">
        <v>0</v>
      </c>
      <c r="L108" s="31">
        <f>VLOOKUP(D108,'Impact value reference table'!$B$3:$G$216,5,FALSE)</f>
        <v>0</v>
      </c>
      <c r="M108" s="5">
        <v>0</v>
      </c>
      <c r="N108" s="31">
        <f>VLOOKUP(D108,'Impact value reference table'!$B$3:$G$216,6,FALSE)</f>
        <v>0</v>
      </c>
      <c r="O108" s="5">
        <f t="shared" si="40"/>
        <v>0</v>
      </c>
      <c r="P108" s="31" t="e">
        <f>VLOOKUP(D108,'Impact value reference table'!$B$3:$G$216,7,FALSE)</f>
        <v>#REF!</v>
      </c>
      <c r="Q108" s="5" t="e">
        <f t="shared" si="41"/>
        <v>#REF!</v>
      </c>
    </row>
    <row r="109" spans="1:17" ht="15.6">
      <c r="A109" s="26" t="s">
        <v>96</v>
      </c>
      <c r="B109" s="5">
        <v>10</v>
      </c>
      <c r="D109" s="5" t="str">
        <f>VLOOKUP($A109,'Food full composition_all'!$A$3:$AU$33,5+($B109*2),0)</f>
        <v>Pea, cooked</v>
      </c>
      <c r="E109" s="42">
        <f>VLOOKUP($A109,'Food full composition_all'!$A$3:$AU$33,6+($B109*2),0)</f>
        <v>0.3775</v>
      </c>
      <c r="F109" s="31">
        <f>VLOOKUP(D109,'Impact value reference table'!$B$3:$G$216,2,FALSE)</f>
        <v>1.41</v>
      </c>
      <c r="G109" s="5">
        <f t="shared" si="36"/>
        <v>1.7861392492499999E-3</v>
      </c>
      <c r="H109" s="31">
        <f>VLOOKUP(D109,'Impact value reference table'!$B$3:$G$216,3,FALSE)</f>
        <v>12.72</v>
      </c>
      <c r="I109" s="5">
        <f t="shared" ref="I109:I121" si="42">(H109/(1000/$C$100))/100*E109</f>
        <v>1.6113256205999998E-2</v>
      </c>
      <c r="J109" s="31">
        <f>VLOOKUP(D109,'Impact value reference table'!$B$3:$G$216,4,FALSE)</f>
        <v>2.69</v>
      </c>
      <c r="K109" s="5">
        <f t="shared" ref="K109:K121" si="43">(J109/(1000/$C$100))/100*E109</f>
        <v>3.40759899325E-3</v>
      </c>
      <c r="L109" s="31">
        <f>VLOOKUP(D109,'Impact value reference table'!$B$3:$G$216,5,FALSE)</f>
        <v>2.4</v>
      </c>
      <c r="M109" s="5">
        <f t="shared" ref="M109:M121" si="44">(L109/(1000/$C$100))/100*E109</f>
        <v>3.0402370200000002E-3</v>
      </c>
      <c r="N109" s="31">
        <f>VLOOKUP(D109,'Impact value reference table'!$B$3:$G$216,6,FALSE)</f>
        <v>125.81</v>
      </c>
      <c r="O109" s="5">
        <f t="shared" si="40"/>
        <v>0.15937175811925</v>
      </c>
      <c r="P109" s="31" t="e">
        <f>VLOOKUP(D109,'Impact value reference table'!$B$3:$G$216,7,FALSE)</f>
        <v>#REF!</v>
      </c>
      <c r="Q109" s="5" t="e">
        <f t="shared" si="41"/>
        <v>#REF!</v>
      </c>
    </row>
    <row r="110" spans="1:17" ht="15.6">
      <c r="A110" s="26" t="s">
        <v>96</v>
      </c>
      <c r="B110" s="5">
        <v>11</v>
      </c>
      <c r="D110" s="5" t="str">
        <f>VLOOKUP($A110,'Food full composition_all'!$A$3:$AU$33,5+($B110*2),0)</f>
        <v>Minerals</v>
      </c>
      <c r="E110" s="42">
        <f>VLOOKUP($A110,'Food full composition_all'!$A$3:$AU$33,6+($B110*2),0)</f>
        <v>0</v>
      </c>
      <c r="F110" s="31" t="e">
        <f>VLOOKUP(D110,'Impact value reference table'!$B$3:$G$216,2,FALSE)</f>
        <v>#N/A</v>
      </c>
      <c r="G110" s="5" t="e">
        <f t="shared" si="36"/>
        <v>#N/A</v>
      </c>
      <c r="H110" s="31" t="e">
        <f>VLOOKUP(D110,'Impact value reference table'!$B$3:$G$216,3,FALSE)</f>
        <v>#N/A</v>
      </c>
      <c r="I110" s="5" t="e">
        <f t="shared" si="42"/>
        <v>#N/A</v>
      </c>
      <c r="J110" s="31" t="e">
        <f>VLOOKUP(D110,'Impact value reference table'!$B$3:$G$216,4,FALSE)</f>
        <v>#N/A</v>
      </c>
      <c r="K110" s="5" t="e">
        <f t="shared" si="43"/>
        <v>#N/A</v>
      </c>
      <c r="L110" s="31" t="e">
        <f>VLOOKUP(D110,'Impact value reference table'!$B$3:$G$216,5,FALSE)</f>
        <v>#N/A</v>
      </c>
      <c r="M110" s="5" t="e">
        <f t="shared" si="44"/>
        <v>#N/A</v>
      </c>
      <c r="N110" s="31" t="e">
        <f>VLOOKUP(D110,'Impact value reference table'!$B$3:$G$216,6,FALSE)</f>
        <v>#N/A</v>
      </c>
      <c r="O110" s="5" t="e">
        <f t="shared" si="40"/>
        <v>#N/A</v>
      </c>
      <c r="P110" s="31" t="e">
        <f>VLOOKUP(D110,'Impact value reference table'!$B$3:$G$216,7,FALSE)</f>
        <v>#N/A</v>
      </c>
      <c r="Q110" s="5" t="e">
        <f t="shared" si="41"/>
        <v>#N/A</v>
      </c>
    </row>
    <row r="111" spans="1:17" ht="15.6">
      <c r="A111" s="26" t="s">
        <v>96</v>
      </c>
      <c r="B111" s="5">
        <v>12</v>
      </c>
      <c r="D111" s="5" t="str">
        <f>VLOOKUP($A111,'Food full composition_all'!$A$3:$AU$33,5+($B111*2),0)</f>
        <v>Carrot, unspecified</v>
      </c>
      <c r="E111" s="42">
        <f>VLOOKUP($A111,'Food full composition_all'!$A$3:$AU$33,6+($B111*2),0)</f>
        <v>0.5</v>
      </c>
      <c r="F111" s="31">
        <f>VLOOKUP(D111,'Impact value reference table'!$B$3:$G$216,2,FALSE)</f>
        <v>0.73</v>
      </c>
      <c r="G111" s="5">
        <f t="shared" si="36"/>
        <v>1.22481955E-3</v>
      </c>
      <c r="H111" s="31">
        <f>VLOOKUP(D111,'Impact value reference table'!$B$3:$G$216,3,FALSE)</f>
        <v>0.98</v>
      </c>
      <c r="I111" s="5">
        <f t="shared" si="42"/>
        <v>1.6442783E-3</v>
      </c>
      <c r="J111" s="31">
        <f>VLOOKUP(D111,'Impact value reference table'!$B$3:$G$216,4,FALSE)</f>
        <v>7.07</v>
      </c>
      <c r="K111" s="5">
        <f t="shared" si="43"/>
        <v>1.186229345E-2</v>
      </c>
      <c r="L111" s="31">
        <f>VLOOKUP(D111,'Impact value reference table'!$B$3:$G$216,5,FALSE)</f>
        <v>3.9</v>
      </c>
      <c r="M111" s="5">
        <f t="shared" si="44"/>
        <v>6.5435564999999996E-3</v>
      </c>
      <c r="N111" s="31">
        <f>VLOOKUP(D111,'Impact value reference table'!$B$3:$G$216,6,FALSE)</f>
        <v>68.290000000000006</v>
      </c>
      <c r="O111" s="5">
        <f t="shared" si="40"/>
        <v>0.11457935215000001</v>
      </c>
      <c r="P111" s="31" t="e">
        <f>VLOOKUP(D111,'Impact value reference table'!$B$3:$G$216,7,FALSE)</f>
        <v>#REF!</v>
      </c>
      <c r="Q111" s="5" t="e">
        <f t="shared" si="41"/>
        <v>#REF!</v>
      </c>
    </row>
    <row r="112" spans="1:17" ht="15.6">
      <c r="A112" s="26" t="s">
        <v>96</v>
      </c>
      <c r="B112" s="5">
        <v>13</v>
      </c>
      <c r="D112" s="5" t="str">
        <f>VLOOKUP($A112,'Food full composition_all'!$A$3:$AU$33,5+($B112*2),0)</f>
        <v>Seaweed</v>
      </c>
      <c r="E112" s="42">
        <f>VLOOKUP($A112,'Food full composition_all'!$A$3:$AU$33,6+($B112*2),0)</f>
        <v>0</v>
      </c>
      <c r="F112" s="31" t="e">
        <f>VLOOKUP(D112,'Impact value reference table'!$B$3:$G$216,2,FALSE)</f>
        <v>#N/A</v>
      </c>
      <c r="G112" s="5" t="e">
        <f t="shared" si="36"/>
        <v>#N/A</v>
      </c>
      <c r="H112" s="31" t="e">
        <f>VLOOKUP(D112,'Impact value reference table'!$B$3:$G$216,3,FALSE)</f>
        <v>#N/A</v>
      </c>
      <c r="I112" s="5" t="e">
        <f t="shared" si="42"/>
        <v>#N/A</v>
      </c>
      <c r="J112" s="31" t="e">
        <f>VLOOKUP(D112,'Impact value reference table'!$B$3:$G$216,4,FALSE)</f>
        <v>#N/A</v>
      </c>
      <c r="K112" s="5" t="e">
        <f t="shared" si="43"/>
        <v>#N/A</v>
      </c>
      <c r="L112" s="31" t="e">
        <f>VLOOKUP(D112,'Impact value reference table'!$B$3:$G$216,5,FALSE)</f>
        <v>#N/A</v>
      </c>
      <c r="M112" s="5" t="e">
        <f t="shared" si="44"/>
        <v>#N/A</v>
      </c>
      <c r="N112" s="31" t="e">
        <f>VLOOKUP(D112,'Impact value reference table'!$B$3:$G$216,6,FALSE)</f>
        <v>#N/A</v>
      </c>
      <c r="O112" s="5" t="e">
        <f t="shared" si="40"/>
        <v>#N/A</v>
      </c>
      <c r="P112" s="31" t="e">
        <f>VLOOKUP(D112,'Impact value reference table'!$B$3:$G$216,7,FALSE)</f>
        <v>#N/A</v>
      </c>
      <c r="Q112" s="5" t="e">
        <f t="shared" si="41"/>
        <v>#N/A</v>
      </c>
    </row>
    <row r="113" spans="1:17" ht="15.6">
      <c r="A113" s="26" t="s">
        <v>96</v>
      </c>
      <c r="B113" s="5">
        <v>14</v>
      </c>
      <c r="D113" s="5" t="str">
        <f>VLOOKUP($A113,'Food full composition_all'!$A$3:$AU$33,5+($B113*2),0)</f>
        <v>Milk thistle</v>
      </c>
      <c r="E113" s="42">
        <f>VLOOKUP($A113,'Food full composition_all'!$A$3:$AU$33,6+($B113*2),0)</f>
        <v>0</v>
      </c>
      <c r="F113" s="31" t="e">
        <f>VLOOKUP(D113,'Impact value reference table'!$B$3:$G$216,2,FALSE)</f>
        <v>#N/A</v>
      </c>
      <c r="G113" s="5" t="e">
        <f t="shared" si="36"/>
        <v>#N/A</v>
      </c>
      <c r="H113" s="31" t="e">
        <f>VLOOKUP(D113,'Impact value reference table'!$B$3:$G$216,3,FALSE)</f>
        <v>#N/A</v>
      </c>
      <c r="I113" s="5" t="e">
        <f t="shared" si="42"/>
        <v>#N/A</v>
      </c>
      <c r="J113" s="31" t="e">
        <f>VLOOKUP(D113,'Impact value reference table'!$B$3:$G$216,4,FALSE)</f>
        <v>#N/A</v>
      </c>
      <c r="K113" s="5" t="e">
        <f t="shared" si="43"/>
        <v>#N/A</v>
      </c>
      <c r="L113" s="31" t="e">
        <f>VLOOKUP(D113,'Impact value reference table'!$B$3:$G$216,5,FALSE)</f>
        <v>#N/A</v>
      </c>
      <c r="M113" s="5" t="e">
        <f t="shared" si="44"/>
        <v>#N/A</v>
      </c>
      <c r="N113" s="31" t="e">
        <f>VLOOKUP(D113,'Impact value reference table'!$B$3:$G$216,6,FALSE)</f>
        <v>#N/A</v>
      </c>
      <c r="O113" s="5" t="e">
        <f t="shared" si="40"/>
        <v>#N/A</v>
      </c>
      <c r="P113" s="31" t="e">
        <f>VLOOKUP(D113,'Impact value reference table'!$B$3:$G$216,7,FALSE)</f>
        <v>#N/A</v>
      </c>
      <c r="Q113" s="5" t="e">
        <f t="shared" si="41"/>
        <v>#N/A</v>
      </c>
    </row>
    <row r="114" spans="1:17" ht="15.6">
      <c r="A114" s="26" t="s">
        <v>96</v>
      </c>
      <c r="B114" s="5">
        <v>15</v>
      </c>
      <c r="D114" s="5" t="str">
        <f>VLOOKUP($A114,'Food full composition_all'!$A$3:$AU$33,5+($B114*2),0)</f>
        <v>Marigold</v>
      </c>
      <c r="E114" s="42">
        <f>VLOOKUP($A114,'Food full composition_all'!$A$3:$AU$33,6+($B114*2),0)</f>
        <v>0</v>
      </c>
      <c r="F114" s="31" t="e">
        <f>VLOOKUP(D114,'Impact value reference table'!$B$3:$G$216,2,FALSE)</f>
        <v>#N/A</v>
      </c>
      <c r="G114" s="5" t="e">
        <f t="shared" si="36"/>
        <v>#N/A</v>
      </c>
      <c r="H114" s="31" t="e">
        <f>VLOOKUP(D114,'Impact value reference table'!$B$3:$G$216,3,FALSE)</f>
        <v>#N/A</v>
      </c>
      <c r="I114" s="5" t="e">
        <f t="shared" si="42"/>
        <v>#N/A</v>
      </c>
      <c r="J114" s="31" t="e">
        <f>VLOOKUP(D114,'Impact value reference table'!$B$3:$G$216,4,FALSE)</f>
        <v>#N/A</v>
      </c>
      <c r="K114" s="5" t="e">
        <f t="shared" si="43"/>
        <v>#N/A</v>
      </c>
      <c r="L114" s="31" t="e">
        <f>VLOOKUP(D114,'Impact value reference table'!$B$3:$G$216,5,FALSE)</f>
        <v>#N/A</v>
      </c>
      <c r="M114" s="5" t="e">
        <f t="shared" si="44"/>
        <v>#N/A</v>
      </c>
      <c r="N114" s="31" t="e">
        <f>VLOOKUP(D114,'Impact value reference table'!$B$3:$G$216,6,FALSE)</f>
        <v>#N/A</v>
      </c>
      <c r="O114" s="5" t="e">
        <f t="shared" si="40"/>
        <v>#N/A</v>
      </c>
      <c r="P114" s="31" t="e">
        <f>VLOOKUP(D114,'Impact value reference table'!$B$3:$G$216,7,FALSE)</f>
        <v>#N/A</v>
      </c>
      <c r="Q114" s="5" t="e">
        <f t="shared" si="41"/>
        <v>#N/A</v>
      </c>
    </row>
    <row r="115" spans="1:17" ht="15.6">
      <c r="A115" s="26" t="s">
        <v>96</v>
      </c>
      <c r="B115" s="5">
        <v>16</v>
      </c>
      <c r="D115" s="5" t="str">
        <f>VLOOKUP($A115,'Food full composition_all'!$A$3:$AU$33,5+($B115*2),0)</f>
        <v>Rosemary</v>
      </c>
      <c r="E115" s="42">
        <f>VLOOKUP($A115,'Food full composition_all'!$A$3:$AU$33,6+($B115*2),0)</f>
        <v>0</v>
      </c>
      <c r="F115" s="31" t="e">
        <f>VLOOKUP(D115,'Impact value reference table'!$B$3:$G$216,2,FALSE)</f>
        <v>#N/A</v>
      </c>
      <c r="G115" s="5" t="e">
        <f t="shared" si="36"/>
        <v>#N/A</v>
      </c>
      <c r="H115" s="31" t="e">
        <f>VLOOKUP(D115,'Impact value reference table'!$B$3:$G$216,3,FALSE)</f>
        <v>#N/A</v>
      </c>
      <c r="I115" s="5" t="e">
        <f t="shared" si="42"/>
        <v>#N/A</v>
      </c>
      <c r="J115" s="31" t="e">
        <f>VLOOKUP(D115,'Impact value reference table'!$B$3:$G$216,4,FALSE)</f>
        <v>#N/A</v>
      </c>
      <c r="K115" s="5" t="e">
        <f t="shared" si="43"/>
        <v>#N/A</v>
      </c>
      <c r="L115" s="31" t="e">
        <f>VLOOKUP(D115,'Impact value reference table'!$B$3:$G$216,5,FALSE)</f>
        <v>#N/A</v>
      </c>
      <c r="M115" s="5" t="e">
        <f t="shared" si="44"/>
        <v>#N/A</v>
      </c>
      <c r="N115" s="31" t="e">
        <f>VLOOKUP(D115,'Impact value reference table'!$B$3:$G$216,6,FALSE)</f>
        <v>#N/A</v>
      </c>
      <c r="O115" s="5" t="e">
        <f t="shared" si="40"/>
        <v>#N/A</v>
      </c>
      <c r="P115" s="31" t="e">
        <f>VLOOKUP(D115,'Impact value reference table'!$B$3:$G$216,7,FALSE)</f>
        <v>#N/A</v>
      </c>
      <c r="Q115" s="5" t="e">
        <f t="shared" si="41"/>
        <v>#N/A</v>
      </c>
    </row>
    <row r="116" spans="1:17" ht="15.6">
      <c r="A116" s="26" t="s">
        <v>96</v>
      </c>
      <c r="B116" s="5">
        <v>17</v>
      </c>
      <c r="D116" s="5" t="str">
        <f>VLOOKUP($A116,'Food full composition_all'!$A$3:$AU$33,5+($B116*2),0)</f>
        <v>Nettle</v>
      </c>
      <c r="E116" s="42">
        <f>VLOOKUP($A116,'Food full composition_all'!$A$3:$AU$33,6+($B116*2),0)</f>
        <v>0</v>
      </c>
      <c r="F116" s="31" t="e">
        <f>VLOOKUP(D116,'Impact value reference table'!$B$3:$G$216,2,FALSE)</f>
        <v>#N/A</v>
      </c>
      <c r="G116" s="5" t="e">
        <f t="shared" si="36"/>
        <v>#N/A</v>
      </c>
      <c r="H116" s="31" t="e">
        <f>VLOOKUP(D116,'Impact value reference table'!$B$3:$G$216,3,FALSE)</f>
        <v>#N/A</v>
      </c>
      <c r="I116" s="5" t="e">
        <f t="shared" si="42"/>
        <v>#N/A</v>
      </c>
      <c r="J116" s="31" t="e">
        <f>VLOOKUP(D116,'Impact value reference table'!$B$3:$G$216,4,FALSE)</f>
        <v>#N/A</v>
      </c>
      <c r="K116" s="5" t="e">
        <f t="shared" si="43"/>
        <v>#N/A</v>
      </c>
      <c r="L116" s="31" t="e">
        <f>VLOOKUP(D116,'Impact value reference table'!$B$3:$G$216,5,FALSE)</f>
        <v>#N/A</v>
      </c>
      <c r="M116" s="5" t="e">
        <f t="shared" si="44"/>
        <v>#N/A</v>
      </c>
      <c r="N116" s="31" t="e">
        <f>VLOOKUP(D116,'Impact value reference table'!$B$3:$G$216,6,FALSE)</f>
        <v>#N/A</v>
      </c>
      <c r="O116" s="5" t="e">
        <f t="shared" si="40"/>
        <v>#N/A</v>
      </c>
      <c r="P116" s="31" t="e">
        <f>VLOOKUP(D116,'Impact value reference table'!$B$3:$G$216,7,FALSE)</f>
        <v>#N/A</v>
      </c>
      <c r="Q116" s="5" t="e">
        <f t="shared" si="41"/>
        <v>#N/A</v>
      </c>
    </row>
    <row r="117" spans="1:17" ht="15.6">
      <c r="A117" s="26" t="s">
        <v>96</v>
      </c>
      <c r="B117" s="5">
        <v>18</v>
      </c>
      <c r="D117" s="5" t="str">
        <f>VLOOKUP($A117,'Food full composition_all'!$A$3:$AU$33,5+($B117*2),0)</f>
        <v>Mint</v>
      </c>
      <c r="E117" s="42">
        <f>VLOOKUP($A117,'Food full composition_all'!$A$3:$AU$33,6+($B117*2),0)</f>
        <v>0</v>
      </c>
      <c r="F117" s="31" t="e">
        <f>VLOOKUP(D117,'Impact value reference table'!$B$3:$G$216,2,FALSE)</f>
        <v>#N/A</v>
      </c>
      <c r="G117" s="5" t="e">
        <f t="shared" si="36"/>
        <v>#N/A</v>
      </c>
      <c r="H117" s="31" t="e">
        <f>VLOOKUP(D117,'Impact value reference table'!$B$3:$G$216,3,FALSE)</f>
        <v>#N/A</v>
      </c>
      <c r="I117" s="5" t="e">
        <f t="shared" si="42"/>
        <v>#N/A</v>
      </c>
      <c r="J117" s="31" t="e">
        <f>VLOOKUP(D117,'Impact value reference table'!$B$3:$G$216,4,FALSE)</f>
        <v>#N/A</v>
      </c>
      <c r="K117" s="5" t="e">
        <f t="shared" si="43"/>
        <v>#N/A</v>
      </c>
      <c r="L117" s="31" t="e">
        <f>VLOOKUP(D117,'Impact value reference table'!$B$3:$G$216,5,FALSE)</f>
        <v>#N/A</v>
      </c>
      <c r="M117" s="5" t="e">
        <f t="shared" si="44"/>
        <v>#N/A</v>
      </c>
      <c r="N117" s="31" t="e">
        <f>VLOOKUP(D117,'Impact value reference table'!$B$3:$G$216,6,FALSE)</f>
        <v>#N/A</v>
      </c>
      <c r="O117" s="5" t="e">
        <f t="shared" si="40"/>
        <v>#N/A</v>
      </c>
      <c r="P117" s="31" t="e">
        <f>VLOOKUP(D117,'Impact value reference table'!$B$3:$G$216,7,FALSE)</f>
        <v>#N/A</v>
      </c>
      <c r="Q117" s="5" t="e">
        <f t="shared" si="41"/>
        <v>#N/A</v>
      </c>
    </row>
    <row r="118" spans="1:17" ht="15.6">
      <c r="A118" s="26" t="s">
        <v>96</v>
      </c>
      <c r="B118" s="5">
        <v>19</v>
      </c>
      <c r="D118" s="5" t="str">
        <f>VLOOKUP($A118,'Food full composition_all'!$A$3:$AU$33,5+($B118*2),0)</f>
        <v>Yucca, cooked</v>
      </c>
      <c r="E118" s="42">
        <f>VLOOKUP($A118,'Food full composition_all'!$A$3:$AU$33,6+($B118*2),0)</f>
        <v>0.5</v>
      </c>
      <c r="F118" s="31">
        <f>VLOOKUP(D118,'Impact value reference table'!$B$3:$G$216,2,FALSE)</f>
        <v>0.3</v>
      </c>
      <c r="G118" s="5">
        <f t="shared" si="36"/>
        <v>5.0335050000000002E-4</v>
      </c>
      <c r="H118" s="31">
        <f>VLOOKUP(D118,'Impact value reference table'!$B$3:$G$216,3,FALSE)</f>
        <v>0.4</v>
      </c>
      <c r="I118" s="5">
        <f t="shared" si="42"/>
        <v>6.7113399999999999E-4</v>
      </c>
      <c r="J118" s="31">
        <f>VLOOKUP(D118,'Impact value reference table'!$B$3:$G$216,4,FALSE)</f>
        <v>2.9</v>
      </c>
      <c r="K118" s="5">
        <f t="shared" si="43"/>
        <v>4.8657214999999997E-3</v>
      </c>
      <c r="L118" s="31">
        <f>VLOOKUP(D118,'Impact value reference table'!$B$3:$G$216,5,FALSE)</f>
        <v>1.6</v>
      </c>
      <c r="M118" s="5">
        <f t="shared" si="44"/>
        <v>2.684536E-3</v>
      </c>
      <c r="N118" s="31">
        <f>VLOOKUP(D118,'Impact value reference table'!$B$3:$G$216,6,FALSE)</f>
        <v>28</v>
      </c>
      <c r="O118" s="5">
        <f t="shared" si="40"/>
        <v>4.6979379999999994E-2</v>
      </c>
      <c r="P118" s="31" t="e">
        <f>VLOOKUP(D118,'Impact value reference table'!$B$3:$G$216,7,FALSE)</f>
        <v>#REF!</v>
      </c>
      <c r="Q118" s="5" t="e">
        <f t="shared" si="41"/>
        <v>#REF!</v>
      </c>
    </row>
    <row r="119" spans="1:17" ht="15.6">
      <c r="A119" s="26" t="s">
        <v>96</v>
      </c>
      <c r="B119" s="5">
        <v>20</v>
      </c>
      <c r="D119" s="5" t="str">
        <f>VLOOKUP($A119,'Food full composition_all'!$A$3:$AU$33,5+($B119*2),0)</f>
        <v>Blackcurrant</v>
      </c>
      <c r="E119" s="42">
        <f>VLOOKUP($A119,'Food full composition_all'!$A$3:$AU$33,6+($B119*2),0)</f>
        <v>0</v>
      </c>
      <c r="F119" s="31" t="e">
        <f>VLOOKUP(D119,'Impact value reference table'!$B$3:$G$216,2,FALSE)</f>
        <v>#N/A</v>
      </c>
      <c r="G119" s="5" t="e">
        <f t="shared" si="36"/>
        <v>#N/A</v>
      </c>
      <c r="H119" s="31" t="e">
        <f>VLOOKUP(D119,'Impact value reference table'!$B$3:$G$216,3,FALSE)</f>
        <v>#N/A</v>
      </c>
      <c r="I119" s="5" t="e">
        <f t="shared" si="42"/>
        <v>#N/A</v>
      </c>
      <c r="J119" s="31" t="e">
        <f>VLOOKUP(D119,'Impact value reference table'!$B$3:$G$216,4,FALSE)</f>
        <v>#N/A</v>
      </c>
      <c r="K119" s="5" t="e">
        <f t="shared" si="43"/>
        <v>#N/A</v>
      </c>
      <c r="L119" s="31" t="e">
        <f>VLOOKUP(D119,'Impact value reference table'!$B$3:$G$216,5,FALSE)</f>
        <v>#N/A</v>
      </c>
      <c r="M119" s="5" t="e">
        <f t="shared" si="44"/>
        <v>#N/A</v>
      </c>
      <c r="N119" s="31" t="e">
        <f>VLOOKUP(D119,'Impact value reference table'!$B$3:$G$216,6,FALSE)</f>
        <v>#N/A</v>
      </c>
      <c r="O119" s="5" t="e">
        <f t="shared" si="40"/>
        <v>#N/A</v>
      </c>
      <c r="P119" s="31" t="e">
        <f>VLOOKUP(D119,'Impact value reference table'!$B$3:$G$216,7,FALSE)</f>
        <v>#N/A</v>
      </c>
      <c r="Q119" s="5" t="e">
        <f t="shared" si="41"/>
        <v>#N/A</v>
      </c>
    </row>
    <row r="120" spans="1:17" ht="15.6">
      <c r="A120" s="26" t="s">
        <v>96</v>
      </c>
      <c r="B120" s="5">
        <v>21</v>
      </c>
      <c r="D120" s="5" t="str">
        <f>VLOOKUP($A120,'Food full composition_all'!$A$3:$AU$33,5+($B120*2),0)</f>
        <v>Pomegranate</v>
      </c>
      <c r="E120" s="42" t="e">
        <f>VLOOKUP($A120,'Food full composition_all'!$A$3:$AU$33,6+($B120*2),0)</f>
        <v>#REF!</v>
      </c>
      <c r="F120" s="31" t="e">
        <f>VLOOKUP(D120,'Impact value reference table'!$B$3:$G$216,2,FALSE)</f>
        <v>#N/A</v>
      </c>
      <c r="G120" s="5" t="e">
        <f t="shared" si="36"/>
        <v>#N/A</v>
      </c>
      <c r="H120" s="31" t="e">
        <f>VLOOKUP(D120,'Impact value reference table'!$B$3:$G$216,3,FALSE)</f>
        <v>#N/A</v>
      </c>
      <c r="I120" s="5" t="e">
        <f t="shared" si="42"/>
        <v>#N/A</v>
      </c>
      <c r="J120" s="31" t="e">
        <f>VLOOKUP(D120,'Impact value reference table'!$B$3:$G$216,4,FALSE)</f>
        <v>#N/A</v>
      </c>
      <c r="K120" s="5" t="e">
        <f t="shared" si="43"/>
        <v>#N/A</v>
      </c>
      <c r="L120" s="31" t="e">
        <f>VLOOKUP(D120,'Impact value reference table'!$B$3:$G$216,5,FALSE)</f>
        <v>#N/A</v>
      </c>
      <c r="M120" s="5" t="e">
        <f t="shared" si="44"/>
        <v>#N/A</v>
      </c>
      <c r="N120" s="31" t="e">
        <f>VLOOKUP(D120,'Impact value reference table'!$B$3:$G$216,6,FALSE)</f>
        <v>#N/A</v>
      </c>
      <c r="O120" s="5" t="e">
        <f t="shared" si="40"/>
        <v>#N/A</v>
      </c>
      <c r="P120" s="31" t="e">
        <f>VLOOKUP(D120,'Impact value reference table'!$B$3:$G$216,7,FALSE)</f>
        <v>#N/A</v>
      </c>
      <c r="Q120" s="5" t="e">
        <f t="shared" si="41"/>
        <v>#N/A</v>
      </c>
    </row>
    <row r="121" spans="1:17" ht="16.2" thickBot="1">
      <c r="A121" s="26" t="s">
        <v>96</v>
      </c>
      <c r="B121" s="5">
        <v>22</v>
      </c>
      <c r="D121" s="5" t="e">
        <f>VLOOKUP($A121,'Food full composition_all'!$A$3:$AU$33,5+($B121*2),0)</f>
        <v>#REF!</v>
      </c>
      <c r="E121" s="42">
        <v>0</v>
      </c>
      <c r="F121" s="131" t="e">
        <f>VLOOKUP(D121,'Impact value reference table'!$B$3:$G$216,2,FALSE)</f>
        <v>#REF!</v>
      </c>
      <c r="G121" s="5" t="e">
        <f t="shared" si="36"/>
        <v>#REF!</v>
      </c>
      <c r="H121" s="31" t="e">
        <f>VLOOKUP(D121,'Impact value reference table'!$B$3:$G$216,3,FALSE)</f>
        <v>#REF!</v>
      </c>
      <c r="I121" s="5" t="e">
        <f t="shared" si="42"/>
        <v>#REF!</v>
      </c>
      <c r="J121" s="31" t="e">
        <f>VLOOKUP(D121,'Impact value reference table'!$B$3:$G$216,4,FALSE)</f>
        <v>#REF!</v>
      </c>
      <c r="K121" s="5" t="e">
        <f t="shared" si="43"/>
        <v>#REF!</v>
      </c>
      <c r="L121" s="31" t="e">
        <f>VLOOKUP(D121,'Impact value reference table'!$B$3:$G$216,5,FALSE)</f>
        <v>#REF!</v>
      </c>
      <c r="M121" s="5" t="e">
        <f t="shared" si="44"/>
        <v>#REF!</v>
      </c>
      <c r="N121" s="31" t="e">
        <f>VLOOKUP(D121,'Impact value reference table'!$B$3:$G$216,6,FALSE)</f>
        <v>#REF!</v>
      </c>
      <c r="O121" s="5" t="e">
        <f t="shared" si="40"/>
        <v>#REF!</v>
      </c>
      <c r="P121" s="31" t="e">
        <f>VLOOKUP(D121,'Impact value reference table'!$B$3:$G$216,7,FALSE)</f>
        <v>#REF!</v>
      </c>
      <c r="Q121" s="5" t="e">
        <f t="shared" si="41"/>
        <v>#REF!</v>
      </c>
    </row>
    <row r="122" spans="1:17" s="30" customFormat="1" ht="15.6">
      <c r="A122" s="29" t="s">
        <v>117</v>
      </c>
      <c r="B122" s="30">
        <v>1</v>
      </c>
      <c r="C122" s="30">
        <v>350.33300000000003</v>
      </c>
      <c r="D122" s="30" t="str">
        <f>VLOOKUP($A122,'Food full composition_all'!$A$3:$AU$33,5+($B122*2),0)</f>
        <v>Beef liver, raw</v>
      </c>
      <c r="E122" s="45">
        <f>VLOOKUP($A122,'Food full composition_all'!$A$3:$AU$33,6+($B122*2),0)</f>
        <v>7</v>
      </c>
      <c r="F122" s="31">
        <f>VLOOKUP(D122,'Impact value reference table'!$B$3:$G$216,2,FALSE)</f>
        <v>326.99</v>
      </c>
      <c r="G122" s="130">
        <f t="shared" ref="G122:G129" si="45">(F122/(1000/$C$122))/100*E122</f>
        <v>8.0188771369000005</v>
      </c>
      <c r="H122" s="31">
        <f>VLOOKUP(D122,'Impact value reference table'!$B$3:$G$216,3,FALSE)</f>
        <v>99.69</v>
      </c>
      <c r="I122" s="130">
        <f t="shared" ref="I122:I142" si="46">(H122/(1000/$C$122))/100*E122</f>
        <v>2.4447287739000001</v>
      </c>
      <c r="J122" s="31">
        <f>VLOOKUP(D122,'Impact value reference table'!$B$3:$G$216,4,FALSE)</f>
        <v>319.01</v>
      </c>
      <c r="K122" s="130">
        <f t="shared" ref="K122:K142" si="47">(J122/(1000/$C$122))/100*E122</f>
        <v>7.8231811230999995</v>
      </c>
      <c r="L122" s="31">
        <f>VLOOKUP(D122,'Impact value reference table'!$B$3:$G$216,5,FALSE)</f>
        <v>301.07</v>
      </c>
      <c r="M122" s="130">
        <f t="shared" ref="M122:M142" si="48">(L122/(1000/$C$122))/100*E122</f>
        <v>7.3832329417000002</v>
      </c>
      <c r="N122" s="31">
        <f>VLOOKUP(D122,'Impact value reference table'!$B$3:$G$216,6,FALSE)</f>
        <v>1451.51</v>
      </c>
      <c r="O122" s="130">
        <f t="shared" ref="O122:O142" si="49">(N122/(1000/$C$122))/100*E122</f>
        <v>35.595829698099998</v>
      </c>
      <c r="P122" s="31" t="e">
        <f>VLOOKUP(D122,'Impact value reference table'!$B$3:$G$216,7,FALSE)</f>
        <v>#REF!</v>
      </c>
      <c r="Q122" s="130" t="e">
        <f t="shared" ref="Q122:Q142" si="50">(P122/(1000/$C$122))/100*E122</f>
        <v>#REF!</v>
      </c>
    </row>
    <row r="123" spans="1:17" ht="15.6">
      <c r="A123" s="26" t="s">
        <v>117</v>
      </c>
      <c r="B123" s="5">
        <v>2</v>
      </c>
      <c r="D123" s="5" t="str">
        <f>VLOOKUP($A123,'Food full composition_all'!$A$3:$AU$33,5+($B123*2),0)</f>
        <v>Potato, cooked</v>
      </c>
      <c r="E123" s="42">
        <f>VLOOKUP($A123,'Food full composition_all'!$A$3:$AU$33,6+($B123*2),0)</f>
        <v>18</v>
      </c>
      <c r="F123" s="31">
        <f>VLOOKUP(D123,'Impact value reference table'!$B$3:$G$216,2,FALSE)</f>
        <v>1.2</v>
      </c>
      <c r="G123" s="5">
        <f t="shared" si="45"/>
        <v>7.5671927999999999E-2</v>
      </c>
      <c r="H123" s="31">
        <f>VLOOKUP(D123,'Impact value reference table'!$B$3:$G$216,3,FALSE)</f>
        <v>0.6</v>
      </c>
      <c r="I123" s="5">
        <f t="shared" si="46"/>
        <v>3.7835964E-2</v>
      </c>
      <c r="J123" s="31">
        <f>VLOOKUP(D123,'Impact value reference table'!$B$3:$G$216,4,FALSE)</f>
        <v>5.3</v>
      </c>
      <c r="K123" s="5">
        <f t="shared" si="47"/>
        <v>0.33421768199999996</v>
      </c>
      <c r="L123" s="31">
        <f>VLOOKUP(D123,'Impact value reference table'!$B$3:$G$216,5,FALSE)</f>
        <v>4.8</v>
      </c>
      <c r="M123" s="5">
        <f t="shared" si="48"/>
        <v>0.302687712</v>
      </c>
      <c r="N123" s="31">
        <f>VLOOKUP(D123,'Impact value reference table'!$B$3:$G$216,6,FALSE)</f>
        <v>81</v>
      </c>
      <c r="O123" s="5">
        <f t="shared" si="49"/>
        <v>5.1078551399999998</v>
      </c>
      <c r="P123" s="31" t="e">
        <f>VLOOKUP(D123,'Impact value reference table'!$B$3:$G$216,7,FALSE)</f>
        <v>#REF!</v>
      </c>
      <c r="Q123" s="5" t="e">
        <f t="shared" si="50"/>
        <v>#REF!</v>
      </c>
    </row>
    <row r="124" spans="1:17" ht="15.6">
      <c r="A124" s="26" t="s">
        <v>117</v>
      </c>
      <c r="B124" s="5">
        <v>3</v>
      </c>
      <c r="D124" s="5" t="str">
        <f>VLOOKUP($A124,'Food full composition_all'!$A$3:$AU$33,5+($B124*2),0)</f>
        <v>Whole wheat, unspecified</v>
      </c>
      <c r="E124" s="42">
        <f>VLOOKUP($A124,'Food full composition_all'!$A$3:$AU$33,6+($B124*2),0)</f>
        <v>13</v>
      </c>
      <c r="F124" s="31">
        <f>VLOOKUP(D124,'Impact value reference table'!$B$3:$G$216,2,FALSE)</f>
        <v>0.6</v>
      </c>
      <c r="G124" s="5">
        <f t="shared" si="45"/>
        <v>2.7325973999999999E-2</v>
      </c>
      <c r="H124" s="31">
        <f>VLOOKUP(D124,'Impact value reference table'!$B$3:$G$216,3,FALSE)</f>
        <v>1.4</v>
      </c>
      <c r="I124" s="5">
        <f t="shared" si="46"/>
        <v>6.3760605999999997E-2</v>
      </c>
      <c r="J124" s="31">
        <f>VLOOKUP(D124,'Impact value reference table'!$B$3:$G$216,4,FALSE)</f>
        <v>5</v>
      </c>
      <c r="K124" s="5">
        <f t="shared" si="47"/>
        <v>0.22771645000000001</v>
      </c>
      <c r="L124" s="31">
        <f>VLOOKUP(D124,'Impact value reference table'!$B$3:$G$216,5,FALSE)</f>
        <v>2.7</v>
      </c>
      <c r="M124" s="5">
        <f t="shared" si="48"/>
        <v>0.12296688300000003</v>
      </c>
      <c r="N124" s="31">
        <f>VLOOKUP(D124,'Impact value reference table'!$B$3:$G$216,6,FALSE)</f>
        <v>242</v>
      </c>
      <c r="O124" s="5">
        <f t="shared" si="49"/>
        <v>11.021476180000001</v>
      </c>
      <c r="P124" s="31" t="e">
        <f>VLOOKUP(D124,'Impact value reference table'!$B$3:$G$216,7,FALSE)</f>
        <v>#REF!</v>
      </c>
      <c r="Q124" s="5" t="e">
        <f t="shared" si="50"/>
        <v>#REF!</v>
      </c>
    </row>
    <row r="125" spans="1:17" ht="15.6">
      <c r="A125" s="26" t="s">
        <v>117</v>
      </c>
      <c r="B125" s="5">
        <v>4</v>
      </c>
      <c r="D125" s="5" t="str">
        <f>VLOOKUP($A125,'Food full composition_all'!$A$3:$AU$33,5+($B125*2),0)</f>
        <v>Egg, cooked</v>
      </c>
      <c r="E125" s="42">
        <f>VLOOKUP($A125,'Food full composition_all'!$A$3:$AU$33,6+($B125*2),0)</f>
        <v>5.8</v>
      </c>
      <c r="F125" s="31">
        <f>VLOOKUP(D125,'Impact value reference table'!$B$3:$G$216,2,FALSE)</f>
        <v>4.63</v>
      </c>
      <c r="G125" s="5">
        <f t="shared" si="45"/>
        <v>9.4078423819999993E-2</v>
      </c>
      <c r="H125" s="31">
        <f>VLOOKUP(D125,'Impact value reference table'!$B$3:$G$216,3,FALSE)</f>
        <v>3.41</v>
      </c>
      <c r="I125" s="5">
        <f t="shared" si="46"/>
        <v>6.928886074E-2</v>
      </c>
      <c r="J125" s="31">
        <f>VLOOKUP(D125,'Impact value reference table'!$B$3:$G$216,4,FALSE)</f>
        <v>38.96</v>
      </c>
      <c r="K125" s="5">
        <f t="shared" si="47"/>
        <v>0.79164047343999999</v>
      </c>
      <c r="L125" s="31">
        <f>VLOOKUP(D125,'Impact value reference table'!$B$3:$G$216,5,FALSE)</f>
        <v>16.23</v>
      </c>
      <c r="M125" s="5">
        <f t="shared" si="48"/>
        <v>0.32978246622000001</v>
      </c>
      <c r="N125" s="31">
        <f>VLOOKUP(D125,'Impact value reference table'!$B$3:$G$216,6,FALSE)</f>
        <v>422.85</v>
      </c>
      <c r="O125" s="5">
        <f t="shared" si="49"/>
        <v>8.5920219249000009</v>
      </c>
      <c r="P125" s="31" t="e">
        <f>VLOOKUP(D125,'Impact value reference table'!$B$3:$G$216,7,FALSE)</f>
        <v>#REF!</v>
      </c>
      <c r="Q125" s="5" t="e">
        <f t="shared" si="50"/>
        <v>#REF!</v>
      </c>
    </row>
    <row r="126" spans="1:17" ht="15.6">
      <c r="A126" s="26" t="s">
        <v>117</v>
      </c>
      <c r="B126" s="5">
        <v>5</v>
      </c>
      <c r="D126" s="5" t="str">
        <f>VLOOKUP($A126,'Food full composition_all'!$A$3:$AU$33,5+($B126*2),0)</f>
        <v>Whole wheat, unspecified</v>
      </c>
      <c r="E126" s="42">
        <f>VLOOKUP($A126,'Food full composition_all'!$A$3:$AU$33,6+($B126*2),0)</f>
        <v>4</v>
      </c>
      <c r="F126" s="31">
        <f>VLOOKUP(D126,'Impact value reference table'!$B$3:$G$216,2,FALSE)</f>
        <v>0.6</v>
      </c>
      <c r="G126" s="5">
        <f t="shared" si="45"/>
        <v>8.4079919999999995E-3</v>
      </c>
      <c r="H126" s="31">
        <f>VLOOKUP(D126,'Impact value reference table'!$B$3:$G$216,3,FALSE)</f>
        <v>1.4</v>
      </c>
      <c r="I126" s="5">
        <f t="shared" si="46"/>
        <v>1.9618647999999999E-2</v>
      </c>
      <c r="J126" s="31">
        <f>VLOOKUP(D126,'Impact value reference table'!$B$3:$G$216,4,FALSE)</f>
        <v>5</v>
      </c>
      <c r="K126" s="5">
        <f t="shared" si="47"/>
        <v>7.0066600000000007E-2</v>
      </c>
      <c r="L126" s="31">
        <f>VLOOKUP(D126,'Impact value reference table'!$B$3:$G$216,5,FALSE)</f>
        <v>2.7</v>
      </c>
      <c r="M126" s="5">
        <f t="shared" si="48"/>
        <v>3.7835964000000007E-2</v>
      </c>
      <c r="N126" s="31">
        <f>VLOOKUP(D126,'Impact value reference table'!$B$3:$G$216,6,FALSE)</f>
        <v>242</v>
      </c>
      <c r="O126" s="5">
        <f t="shared" si="49"/>
        <v>3.3912234400000001</v>
      </c>
      <c r="P126" s="31" t="e">
        <f>VLOOKUP(D126,'Impact value reference table'!$B$3:$G$216,7,FALSE)</f>
        <v>#REF!</v>
      </c>
      <c r="Q126" s="5" t="e">
        <f t="shared" si="50"/>
        <v>#REF!</v>
      </c>
    </row>
    <row r="127" spans="1:17" ht="15.6">
      <c r="A127" s="26" t="s">
        <v>117</v>
      </c>
      <c r="B127" s="5">
        <v>6</v>
      </c>
      <c r="D127" s="5" t="str">
        <f>VLOOKUP($A127,'Food full composition_all'!$A$3:$AU$33,5+($B127*2),0)</f>
        <v>Sweet potato, cooked</v>
      </c>
      <c r="E127" s="42">
        <f>VLOOKUP($A127,'Food full composition_all'!$A$3:$AU$33,6+($B127*2),0)</f>
        <v>3.3</v>
      </c>
      <c r="F127" s="31">
        <f>VLOOKUP(D127,'Impact value reference table'!$B$3:$G$216,2,FALSE)</f>
        <v>1.2</v>
      </c>
      <c r="G127" s="5">
        <f t="shared" si="45"/>
        <v>1.3873186799999998E-2</v>
      </c>
      <c r="H127" s="31">
        <f>VLOOKUP(D127,'Impact value reference table'!$B$3:$G$216,3,FALSE)</f>
        <v>0.6</v>
      </c>
      <c r="I127" s="5">
        <f t="shared" si="46"/>
        <v>6.9365933999999988E-3</v>
      </c>
      <c r="J127" s="31">
        <f>VLOOKUP(D127,'Impact value reference table'!$B$3:$G$216,4,FALSE)</f>
        <v>5.3</v>
      </c>
      <c r="K127" s="5">
        <f t="shared" si="47"/>
        <v>6.1273241699999995E-2</v>
      </c>
      <c r="L127" s="31">
        <f>VLOOKUP(D127,'Impact value reference table'!$B$3:$G$216,5,FALSE)</f>
        <v>4.8</v>
      </c>
      <c r="M127" s="5">
        <f t="shared" si="48"/>
        <v>5.5492747199999991E-2</v>
      </c>
      <c r="N127" s="31">
        <f>VLOOKUP(D127,'Impact value reference table'!$B$3:$G$216,6,FALSE)</f>
        <v>81</v>
      </c>
      <c r="O127" s="5">
        <f t="shared" si="49"/>
        <v>0.93644010899999997</v>
      </c>
      <c r="P127" s="31" t="e">
        <f>VLOOKUP(D127,'Impact value reference table'!$B$3:$G$216,7,FALSE)</f>
        <v>#REF!</v>
      </c>
      <c r="Q127" s="5" t="e">
        <f t="shared" si="50"/>
        <v>#REF!</v>
      </c>
    </row>
    <row r="128" spans="1:17" ht="15.6">
      <c r="A128" s="26" t="s">
        <v>117</v>
      </c>
      <c r="B128" s="5">
        <v>7</v>
      </c>
      <c r="D128" s="5" t="str">
        <f>VLOOKUP($A128,'Food full composition_all'!$A$3:$AU$33,5+($B128*2),0)</f>
        <v>Minerals</v>
      </c>
      <c r="E128" s="42">
        <f>VLOOKUP($A128,'Food full composition_all'!$A$3:$AU$33,6+($B128*2),0)</f>
        <v>0</v>
      </c>
      <c r="F128" s="31" t="e">
        <f>VLOOKUP(D128,'Impact value reference table'!$B$3:$G$216,2,FALSE)</f>
        <v>#N/A</v>
      </c>
      <c r="G128" s="5" t="e">
        <f t="shared" si="45"/>
        <v>#N/A</v>
      </c>
      <c r="H128" s="31" t="e">
        <f>VLOOKUP(D128,'Impact value reference table'!$B$3:$G$216,3,FALSE)</f>
        <v>#N/A</v>
      </c>
      <c r="I128" s="5" t="e">
        <f t="shared" si="46"/>
        <v>#N/A</v>
      </c>
      <c r="J128" s="31" t="e">
        <f>VLOOKUP(D128,'Impact value reference table'!$B$3:$G$216,4,FALSE)</f>
        <v>#N/A</v>
      </c>
      <c r="K128" s="5" t="e">
        <f t="shared" si="47"/>
        <v>#N/A</v>
      </c>
      <c r="L128" s="31" t="e">
        <f>VLOOKUP(D128,'Impact value reference table'!$B$3:$G$216,5,FALSE)</f>
        <v>#N/A</v>
      </c>
      <c r="M128" s="5" t="e">
        <f t="shared" si="48"/>
        <v>#N/A</v>
      </c>
      <c r="N128" s="31" t="e">
        <f>VLOOKUP(D128,'Impact value reference table'!$B$3:$G$216,6,FALSE)</f>
        <v>#N/A</v>
      </c>
      <c r="O128" s="5" t="e">
        <f t="shared" si="49"/>
        <v>#N/A</v>
      </c>
      <c r="P128" s="31" t="e">
        <f>VLOOKUP(D128,'Impact value reference table'!$B$3:$G$216,7,FALSE)</f>
        <v>#N/A</v>
      </c>
      <c r="Q128" s="5" t="e">
        <f t="shared" si="50"/>
        <v>#N/A</v>
      </c>
    </row>
    <row r="129" spans="1:17" ht="15.6">
      <c r="A129" s="26" t="s">
        <v>117</v>
      </c>
      <c r="B129" s="5">
        <v>8</v>
      </c>
      <c r="D129" s="5" t="str">
        <f>VLOOKUP($A129,'Food full composition_all'!$A$3:$AU$33,5+($B129*2),0)</f>
        <v>Amaranth</v>
      </c>
      <c r="E129" s="42">
        <f>VLOOKUP($A129,'Food full composition_all'!$A$3:$AU$33,6+($B129*2),0)</f>
        <v>0</v>
      </c>
      <c r="F129" s="31" t="e">
        <f>VLOOKUP(D129,'Impact value reference table'!$B$3:$G$216,2,FALSE)</f>
        <v>#N/A</v>
      </c>
      <c r="G129" s="5" t="e">
        <f t="shared" si="45"/>
        <v>#N/A</v>
      </c>
      <c r="H129" s="31" t="e">
        <f>VLOOKUP(D129,'Impact value reference table'!$B$3:$G$216,3,FALSE)</f>
        <v>#N/A</v>
      </c>
      <c r="I129" s="5" t="e">
        <f t="shared" si="46"/>
        <v>#N/A</v>
      </c>
      <c r="J129" s="31" t="e">
        <f>VLOOKUP(D129,'Impact value reference table'!$B$3:$G$216,4,FALSE)</f>
        <v>#N/A</v>
      </c>
      <c r="K129" s="5" t="e">
        <f t="shared" si="47"/>
        <v>#N/A</v>
      </c>
      <c r="L129" s="31" t="e">
        <f>VLOOKUP(D129,'Impact value reference table'!$B$3:$G$216,5,FALSE)</f>
        <v>#N/A</v>
      </c>
      <c r="M129" s="5" t="e">
        <f t="shared" si="48"/>
        <v>#N/A</v>
      </c>
      <c r="N129" s="31" t="e">
        <f>VLOOKUP(D129,'Impact value reference table'!$B$3:$G$216,6,FALSE)</f>
        <v>#N/A</v>
      </c>
      <c r="O129" s="5" t="e">
        <f t="shared" si="49"/>
        <v>#N/A</v>
      </c>
      <c r="P129" s="31" t="e">
        <f>VLOOKUP(D129,'Impact value reference table'!$B$3:$G$216,7,FALSE)</f>
        <v>#N/A</v>
      </c>
      <c r="Q129" s="5" t="e">
        <f t="shared" si="50"/>
        <v>#N/A</v>
      </c>
    </row>
    <row r="130" spans="1:17" ht="15.6">
      <c r="A130" s="26" t="s">
        <v>117</v>
      </c>
      <c r="B130" s="5">
        <v>9</v>
      </c>
      <c r="D130" s="5" t="str">
        <f>VLOOKUP($A130,'Food full composition_all'!$A$3:$AU$33,5+($B130*2),0)</f>
        <v>Quinoa, unspecified</v>
      </c>
      <c r="E130" s="42">
        <f>VLOOKUP($A130,'Food full composition_all'!$A$3:$AU$33,6+($B130*2),0)</f>
        <v>2</v>
      </c>
      <c r="F130" s="31">
        <f>VLOOKUP(D130,'Impact value reference table'!$B$3:$G$216,2,FALSE)</f>
        <v>3.42</v>
      </c>
      <c r="G130" s="5">
        <v>0</v>
      </c>
      <c r="H130" s="31">
        <f>VLOOKUP(D130,'Impact value reference table'!$B$3:$G$216,3,FALSE)</f>
        <v>0.38</v>
      </c>
      <c r="I130" s="5">
        <f t="shared" si="46"/>
        <v>2.6625308000000005E-3</v>
      </c>
      <c r="J130" s="31">
        <f>VLOOKUP(D130,'Impact value reference table'!$B$3:$G$216,4,FALSE)</f>
        <v>4.6900000000000004</v>
      </c>
      <c r="K130" s="5">
        <f t="shared" si="47"/>
        <v>3.2861235400000008E-2</v>
      </c>
      <c r="L130" s="31">
        <f>VLOOKUP(D130,'Impact value reference table'!$B$3:$G$216,5,FALSE)</f>
        <v>3.75</v>
      </c>
      <c r="M130" s="5">
        <f t="shared" si="48"/>
        <v>2.6274974999999999E-2</v>
      </c>
      <c r="N130" s="31">
        <f>VLOOKUP(D130,'Impact value reference table'!$B$3:$G$216,6,FALSE)</f>
        <v>95.68</v>
      </c>
      <c r="O130" s="5">
        <f t="shared" si="49"/>
        <v>0.67039722880000019</v>
      </c>
      <c r="P130" s="31" t="e">
        <f>VLOOKUP(D130,'Impact value reference table'!$B$3:$G$216,7,FALSE)</f>
        <v>#REF!</v>
      </c>
      <c r="Q130" s="5" t="e">
        <f t="shared" si="50"/>
        <v>#REF!</v>
      </c>
    </row>
    <row r="131" spans="1:17" ht="15.6">
      <c r="A131" s="26" t="s">
        <v>117</v>
      </c>
      <c r="B131" s="5">
        <v>10</v>
      </c>
      <c r="D131" s="5" t="str">
        <f>VLOOKUP($A131,'Food full composition_all'!$A$3:$AU$33,5+($B131*2),0)</f>
        <v>Beef tallow, unspecified</v>
      </c>
      <c r="E131" s="42">
        <f>VLOOKUP($A131,'Food full composition_all'!$A$3:$AU$33,6+($B131*2),0)</f>
        <v>0.3775</v>
      </c>
      <c r="F131" s="31">
        <f>VLOOKUP(D131,'Impact value reference table'!$B$3:$G$216,2,FALSE)</f>
        <v>0</v>
      </c>
      <c r="G131" s="5">
        <f t="shared" ref="G131:G142" si="51">(F131/(1000/$C$122))/100*E131</f>
        <v>0</v>
      </c>
      <c r="H131" s="31">
        <f>VLOOKUP(D131,'Impact value reference table'!$B$3:$G$216,3,FALSE)</f>
        <v>0</v>
      </c>
      <c r="I131" s="5">
        <f t="shared" si="46"/>
        <v>0</v>
      </c>
      <c r="J131" s="31">
        <f>VLOOKUP(D131,'Impact value reference table'!$B$3:$G$216,4,FALSE)</f>
        <v>0</v>
      </c>
      <c r="K131" s="5">
        <f t="shared" si="47"/>
        <v>0</v>
      </c>
      <c r="L131" s="31">
        <f>VLOOKUP(D131,'Impact value reference table'!$B$3:$G$216,5,FALSE)</f>
        <v>0</v>
      </c>
      <c r="M131" s="5">
        <f t="shared" si="48"/>
        <v>0</v>
      </c>
      <c r="N131" s="31">
        <f>VLOOKUP(D131,'Impact value reference table'!$B$3:$G$216,6,FALSE)</f>
        <v>0</v>
      </c>
      <c r="O131" s="5">
        <f t="shared" si="49"/>
        <v>0</v>
      </c>
      <c r="P131" s="31" t="e">
        <f>VLOOKUP(D131,'Impact value reference table'!$B$3:$G$216,7,FALSE)</f>
        <v>#REF!</v>
      </c>
      <c r="Q131" s="5" t="e">
        <f t="shared" si="50"/>
        <v>#REF!</v>
      </c>
    </row>
    <row r="132" spans="1:17" ht="15.6">
      <c r="A132" s="26" t="s">
        <v>117</v>
      </c>
      <c r="B132" s="5">
        <v>11</v>
      </c>
      <c r="D132" s="5" t="str">
        <f>VLOOKUP($A132,'Food full composition_all'!$A$3:$AU$33,5+($B132*2),0)</f>
        <v xml:space="preserve">Botanicals &amp; herbs </v>
      </c>
      <c r="E132" s="42">
        <f>VLOOKUP($A132,'Food full composition_all'!$A$3:$AU$33,6+($B132*2),0)</f>
        <v>0</v>
      </c>
      <c r="F132" s="31" t="e">
        <f>VLOOKUP(D132,'Impact value reference table'!$B$3:$G$216,2,FALSE)</f>
        <v>#N/A</v>
      </c>
      <c r="G132" s="5" t="e">
        <f t="shared" si="51"/>
        <v>#N/A</v>
      </c>
      <c r="H132" s="31" t="e">
        <f>VLOOKUP(D132,'Impact value reference table'!$B$3:$G$216,3,FALSE)</f>
        <v>#N/A</v>
      </c>
      <c r="I132" s="5" t="e">
        <f t="shared" si="46"/>
        <v>#N/A</v>
      </c>
      <c r="J132" s="31" t="e">
        <f>VLOOKUP(D132,'Impact value reference table'!$B$3:$G$216,4,FALSE)</f>
        <v>#N/A</v>
      </c>
      <c r="K132" s="5" t="e">
        <f t="shared" si="47"/>
        <v>#N/A</v>
      </c>
      <c r="L132" s="31" t="e">
        <f>VLOOKUP(D132,'Impact value reference table'!$B$3:$G$216,5,FALSE)</f>
        <v>#N/A</v>
      </c>
      <c r="M132" s="5" t="e">
        <f t="shared" si="48"/>
        <v>#N/A</v>
      </c>
      <c r="N132" s="31" t="e">
        <f>VLOOKUP(D132,'Impact value reference table'!$B$3:$G$216,6,FALSE)</f>
        <v>#N/A</v>
      </c>
      <c r="O132" s="5" t="e">
        <f t="shared" si="49"/>
        <v>#N/A</v>
      </c>
      <c r="P132" s="31" t="e">
        <f>VLOOKUP(D132,'Impact value reference table'!$B$3:$G$216,7,FALSE)</f>
        <v>#N/A</v>
      </c>
      <c r="Q132" s="5" t="e">
        <f t="shared" si="50"/>
        <v>#N/A</v>
      </c>
    </row>
    <row r="133" spans="1:17" ht="15.6">
      <c r="A133" s="26" t="s">
        <v>117</v>
      </c>
      <c r="B133" s="5">
        <v>12</v>
      </c>
      <c r="D133" s="5" t="str">
        <f>VLOOKUP($A133,'Food full composition_all'!$A$3:$AU$33,5+($B133*2),0)</f>
        <v>Fish oil, unspecified</v>
      </c>
      <c r="E133" s="42">
        <f>VLOOKUP($A133,'Food full composition_all'!$A$3:$AU$33,6+($B133*2),0)</f>
        <v>0.5</v>
      </c>
      <c r="F133" s="31">
        <f>VLOOKUP(D133,'Impact value reference table'!$B$3:$G$216,2,FALSE)</f>
        <v>0</v>
      </c>
      <c r="G133" s="5">
        <f t="shared" si="51"/>
        <v>0</v>
      </c>
      <c r="H133" s="31">
        <f>VLOOKUP(D133,'Impact value reference table'!$B$3:$G$216,3,FALSE)</f>
        <v>0</v>
      </c>
      <c r="I133" s="5">
        <f t="shared" si="46"/>
        <v>0</v>
      </c>
      <c r="J133" s="31">
        <f>VLOOKUP(D133,'Impact value reference table'!$B$3:$G$216,4,FALSE)</f>
        <v>0</v>
      </c>
      <c r="K133" s="5">
        <f t="shared" si="47"/>
        <v>0</v>
      </c>
      <c r="L133" s="31">
        <f>VLOOKUP(D133,'Impact value reference table'!$B$3:$G$216,5,FALSE)</f>
        <v>0</v>
      </c>
      <c r="M133" s="5">
        <f t="shared" si="48"/>
        <v>0</v>
      </c>
      <c r="N133" s="31">
        <f>VLOOKUP(D133,'Impact value reference table'!$B$3:$G$216,6,FALSE)</f>
        <v>0</v>
      </c>
      <c r="O133" s="5">
        <f t="shared" si="49"/>
        <v>0</v>
      </c>
      <c r="P133" s="31" t="e">
        <f>VLOOKUP(D133,'Impact value reference table'!$B$3:$G$216,7,FALSE)</f>
        <v>#REF!</v>
      </c>
      <c r="Q133" s="5" t="e">
        <f t="shared" si="50"/>
        <v>#REF!</v>
      </c>
    </row>
    <row r="134" spans="1:17" ht="15.6">
      <c r="A134" s="26" t="s">
        <v>117</v>
      </c>
      <c r="B134" s="5">
        <v>13</v>
      </c>
      <c r="D134" s="5" t="str">
        <f>VLOOKUP($A134,'Food full composition_all'!$A$3:$AU$33,5+($B134*2),0)</f>
        <v>Potato starch, unspecified</v>
      </c>
      <c r="E134" s="42">
        <f>VLOOKUP($A134,'Food full composition_all'!$A$3:$AU$33,6+($B134*2),0)</f>
        <v>0.5</v>
      </c>
      <c r="F134" s="31">
        <f>VLOOKUP(D134,'Impact value reference table'!$B$3:$G$216,2,FALSE)</f>
        <v>1.2</v>
      </c>
      <c r="G134" s="5">
        <f t="shared" si="51"/>
        <v>2.1019979999999999E-3</v>
      </c>
      <c r="H134" s="31">
        <f>VLOOKUP(D134,'Impact value reference table'!$B$3:$G$216,3,FALSE)</f>
        <v>0.6</v>
      </c>
      <c r="I134" s="5">
        <f t="shared" si="46"/>
        <v>1.0509989999999999E-3</v>
      </c>
      <c r="J134" s="31">
        <f>VLOOKUP(D134,'Impact value reference table'!$B$3:$G$216,4,FALSE)</f>
        <v>5.3</v>
      </c>
      <c r="K134" s="5">
        <f t="shared" si="47"/>
        <v>9.2838244999999993E-3</v>
      </c>
      <c r="L134" s="31">
        <f>VLOOKUP(D134,'Impact value reference table'!$B$3:$G$216,5,FALSE)</f>
        <v>4.8</v>
      </c>
      <c r="M134" s="5">
        <f t="shared" si="48"/>
        <v>8.4079919999999995E-3</v>
      </c>
      <c r="N134" s="31">
        <f>VLOOKUP(D134,'Impact value reference table'!$B$3:$G$216,6,FALSE)</f>
        <v>81</v>
      </c>
      <c r="O134" s="5">
        <f t="shared" si="49"/>
        <v>0.141884865</v>
      </c>
      <c r="P134" s="31" t="e">
        <f>VLOOKUP(D134,'Impact value reference table'!$B$3:$G$216,7,FALSE)</f>
        <v>#REF!</v>
      </c>
      <c r="Q134" s="5" t="e">
        <f t="shared" si="50"/>
        <v>#REF!</v>
      </c>
    </row>
    <row r="135" spans="1:17" ht="15.6">
      <c r="A135" s="26" t="s">
        <v>117</v>
      </c>
      <c r="B135" s="5">
        <v>14</v>
      </c>
      <c r="D135" s="5" t="str">
        <f>VLOOKUP($A135,'Food full composition_all'!$A$3:$AU$33,5+($B135*2),0)</f>
        <v>Nutritional yeast</v>
      </c>
      <c r="E135" s="42">
        <f>VLOOKUP($A135,'Food full composition_all'!$A$3:$AU$33,6+($B135*2),0)</f>
        <v>0</v>
      </c>
      <c r="F135" s="31" t="e">
        <f>VLOOKUP(D135,'Impact value reference table'!$B$3:$G$216,2,FALSE)</f>
        <v>#N/A</v>
      </c>
      <c r="G135" s="5" t="e">
        <f t="shared" si="51"/>
        <v>#N/A</v>
      </c>
      <c r="H135" s="31" t="e">
        <f>VLOOKUP(D135,'Impact value reference table'!$B$3:$G$216,3,FALSE)</f>
        <v>#N/A</v>
      </c>
      <c r="I135" s="5" t="e">
        <f t="shared" si="46"/>
        <v>#N/A</v>
      </c>
      <c r="J135" s="31" t="e">
        <f>VLOOKUP(D135,'Impact value reference table'!$B$3:$G$216,4,FALSE)</f>
        <v>#N/A</v>
      </c>
      <c r="K135" s="5" t="e">
        <f t="shared" si="47"/>
        <v>#N/A</v>
      </c>
      <c r="L135" s="31" t="e">
        <f>VLOOKUP(D135,'Impact value reference table'!$B$3:$G$216,5,FALSE)</f>
        <v>#N/A</v>
      </c>
      <c r="M135" s="5" t="e">
        <f t="shared" si="48"/>
        <v>#N/A</v>
      </c>
      <c r="N135" s="31" t="e">
        <f>VLOOKUP(D135,'Impact value reference table'!$B$3:$G$216,6,FALSE)</f>
        <v>#N/A</v>
      </c>
      <c r="O135" s="5" t="e">
        <f t="shared" si="49"/>
        <v>#N/A</v>
      </c>
      <c r="P135" s="31" t="e">
        <f>VLOOKUP(D135,'Impact value reference table'!$B$3:$G$216,7,FALSE)</f>
        <v>#N/A</v>
      </c>
      <c r="Q135" s="5" t="e">
        <f t="shared" si="50"/>
        <v>#N/A</v>
      </c>
    </row>
    <row r="136" spans="1:17" ht="15.6">
      <c r="A136" s="26" t="s">
        <v>117</v>
      </c>
      <c r="B136" s="5">
        <v>15</v>
      </c>
      <c r="D136" s="5" t="str">
        <f>VLOOKUP($A136,'Food full composition_all'!$A$3:$AU$33,5+($B136*2),0)</f>
        <v>Prebiotics</v>
      </c>
      <c r="E136" s="42">
        <f>VLOOKUP($A136,'Food full composition_all'!$A$3:$AU$33,6+($B136*2),0)</f>
        <v>0</v>
      </c>
      <c r="F136" s="31" t="e">
        <f>VLOOKUP(D136,'Impact value reference table'!$B$3:$G$216,2,FALSE)</f>
        <v>#N/A</v>
      </c>
      <c r="G136" s="5" t="e">
        <f t="shared" si="51"/>
        <v>#N/A</v>
      </c>
      <c r="H136" s="31" t="e">
        <f>VLOOKUP(D136,'Impact value reference table'!$B$3:$G$216,3,FALSE)</f>
        <v>#N/A</v>
      </c>
      <c r="I136" s="5" t="e">
        <f t="shared" si="46"/>
        <v>#N/A</v>
      </c>
      <c r="J136" s="31" t="e">
        <f>VLOOKUP(D136,'Impact value reference table'!$B$3:$G$216,4,FALSE)</f>
        <v>#N/A</v>
      </c>
      <c r="K136" s="5" t="e">
        <f t="shared" si="47"/>
        <v>#N/A</v>
      </c>
      <c r="L136" s="31" t="e">
        <f>VLOOKUP(D136,'Impact value reference table'!$B$3:$G$216,5,FALSE)</f>
        <v>#N/A</v>
      </c>
      <c r="M136" s="5" t="e">
        <f t="shared" si="48"/>
        <v>#N/A</v>
      </c>
      <c r="N136" s="31" t="e">
        <f>VLOOKUP(D136,'Impact value reference table'!$B$3:$G$216,6,FALSE)</f>
        <v>#N/A</v>
      </c>
      <c r="O136" s="5" t="e">
        <f t="shared" si="49"/>
        <v>#N/A</v>
      </c>
      <c r="P136" s="31" t="e">
        <f>VLOOKUP(D136,'Impact value reference table'!$B$3:$G$216,7,FALSE)</f>
        <v>#N/A</v>
      </c>
      <c r="Q136" s="5" t="e">
        <f t="shared" si="50"/>
        <v>#N/A</v>
      </c>
    </row>
    <row r="137" spans="1:17" ht="15.6">
      <c r="A137" s="26" t="s">
        <v>117</v>
      </c>
      <c r="B137" s="5">
        <v>16</v>
      </c>
      <c r="D137" s="5" t="str">
        <f>VLOOKUP($A137,'Food full composition_all'!$A$3:$AU$33,5+($B137*2),0)</f>
        <v>Carrot, unspecified</v>
      </c>
      <c r="E137" s="42">
        <f>VLOOKUP($A137,'Food full composition_all'!$A$3:$AU$33,6+($B137*2),0)</f>
        <v>0.5</v>
      </c>
      <c r="F137" s="31">
        <f>VLOOKUP(D137,'Impact value reference table'!$B$3:$G$216,2,FALSE)</f>
        <v>0.73</v>
      </c>
      <c r="G137" s="5">
        <f t="shared" si="51"/>
        <v>1.2787154500000001E-3</v>
      </c>
      <c r="H137" s="31">
        <f>VLOOKUP(D137,'Impact value reference table'!$B$3:$G$216,3,FALSE)</f>
        <v>0.98</v>
      </c>
      <c r="I137" s="5">
        <f t="shared" si="46"/>
        <v>1.7166317E-3</v>
      </c>
      <c r="J137" s="31">
        <f>VLOOKUP(D137,'Impact value reference table'!$B$3:$G$216,4,FALSE)</f>
        <v>7.07</v>
      </c>
      <c r="K137" s="5">
        <f t="shared" si="47"/>
        <v>1.2384271550000001E-2</v>
      </c>
      <c r="L137" s="31">
        <f>VLOOKUP(D137,'Impact value reference table'!$B$3:$G$216,5,FALSE)</f>
        <v>3.9</v>
      </c>
      <c r="M137" s="5">
        <f t="shared" si="48"/>
        <v>6.8314934999999999E-3</v>
      </c>
      <c r="N137" s="31">
        <f>VLOOKUP(D137,'Impact value reference table'!$B$3:$G$216,6,FALSE)</f>
        <v>68.290000000000006</v>
      </c>
      <c r="O137" s="5">
        <f t="shared" si="49"/>
        <v>0.11962120285000001</v>
      </c>
      <c r="P137" s="31" t="e">
        <f>VLOOKUP(D137,'Impact value reference table'!$B$3:$G$216,7,FALSE)</f>
        <v>#REF!</v>
      </c>
      <c r="Q137" s="5" t="e">
        <f t="shared" si="50"/>
        <v>#REF!</v>
      </c>
    </row>
    <row r="138" spans="1:17" ht="15.6">
      <c r="A138" s="26" t="s">
        <v>117</v>
      </c>
      <c r="B138" s="5">
        <v>17</v>
      </c>
      <c r="D138" s="5" t="str">
        <f>VLOOKUP($A138,'Food full composition_all'!$A$3:$AU$33,5+($B138*2),0)</f>
        <v>Apple, raw</v>
      </c>
      <c r="E138" s="42">
        <f>VLOOKUP($A138,'Food full composition_all'!$A$3:$AU$33,6+($B138*2),0)</f>
        <v>0.5</v>
      </c>
      <c r="F138" s="31">
        <f>VLOOKUP(D138,'Impact value reference table'!$B$3:$G$216,2,FALSE)</f>
        <v>0.8</v>
      </c>
      <c r="G138" s="5">
        <f t="shared" si="51"/>
        <v>1.4013320000000001E-3</v>
      </c>
      <c r="H138" s="31">
        <f>VLOOKUP(D138,'Impact value reference table'!$B$3:$G$216,3,FALSE)</f>
        <v>1.2</v>
      </c>
      <c r="I138" s="5">
        <f t="shared" si="46"/>
        <v>2.1019979999999999E-3</v>
      </c>
      <c r="J138" s="31">
        <f>VLOOKUP(D138,'Impact value reference table'!$B$3:$G$216,4,FALSE)</f>
        <v>7.4</v>
      </c>
      <c r="K138" s="5">
        <f t="shared" si="47"/>
        <v>1.2962321000000001E-2</v>
      </c>
      <c r="L138" s="31">
        <f>VLOOKUP(D138,'Impact value reference table'!$B$3:$G$216,5,FALSE)</f>
        <v>10</v>
      </c>
      <c r="M138" s="5">
        <f t="shared" si="48"/>
        <v>1.7516650000000002E-2</v>
      </c>
      <c r="N138" s="31">
        <f>VLOOKUP(D138,'Impact value reference table'!$B$3:$G$216,6,FALSE)</f>
        <v>610</v>
      </c>
      <c r="O138" s="5">
        <f t="shared" si="49"/>
        <v>1.0685156500000002</v>
      </c>
      <c r="P138" s="31" t="e">
        <f>VLOOKUP(D138,'Impact value reference table'!$B$3:$G$216,7,FALSE)</f>
        <v>#REF!</v>
      </c>
      <c r="Q138" s="5" t="e">
        <f t="shared" si="50"/>
        <v>#REF!</v>
      </c>
    </row>
    <row r="139" spans="1:17" ht="15.6">
      <c r="A139" s="26" t="s">
        <v>117</v>
      </c>
      <c r="B139" s="5">
        <v>18</v>
      </c>
      <c r="D139" s="5" t="str">
        <f>VLOOKUP($A139,'Food full composition_all'!$A$3:$AU$33,5+($B139*2),0)</f>
        <v>Joint care mix</v>
      </c>
      <c r="E139" s="42">
        <f>VLOOKUP($A139,'Food full composition_all'!$A$3:$AU$33,6+($B139*2),0)</f>
        <v>0</v>
      </c>
      <c r="F139" s="31" t="e">
        <f>VLOOKUP(D139,'Impact value reference table'!$B$3:$G$216,2,FALSE)</f>
        <v>#N/A</v>
      </c>
      <c r="G139" s="5" t="e">
        <f t="shared" si="51"/>
        <v>#N/A</v>
      </c>
      <c r="H139" s="31" t="e">
        <f>VLOOKUP(D139,'Impact value reference table'!$B$3:$G$216,3,FALSE)</f>
        <v>#N/A</v>
      </c>
      <c r="I139" s="5" t="e">
        <f t="shared" si="46"/>
        <v>#N/A</v>
      </c>
      <c r="J139" s="31" t="e">
        <f>VLOOKUP(D139,'Impact value reference table'!$B$3:$G$216,4,FALSE)</f>
        <v>#N/A</v>
      </c>
      <c r="K139" s="5" t="e">
        <f t="shared" si="47"/>
        <v>#N/A</v>
      </c>
      <c r="L139" s="31" t="e">
        <f>VLOOKUP(D139,'Impact value reference table'!$B$3:$G$216,5,FALSE)</f>
        <v>#N/A</v>
      </c>
      <c r="M139" s="5" t="e">
        <f t="shared" si="48"/>
        <v>#N/A</v>
      </c>
      <c r="N139" s="31" t="e">
        <f>VLOOKUP(D139,'Impact value reference table'!$B$3:$G$216,6,FALSE)</f>
        <v>#N/A</v>
      </c>
      <c r="O139" s="5" t="e">
        <f t="shared" si="49"/>
        <v>#N/A</v>
      </c>
      <c r="P139" s="31" t="e">
        <f>VLOOKUP(D139,'Impact value reference table'!$B$3:$G$216,7,FALSE)</f>
        <v>#N/A</v>
      </c>
      <c r="Q139" s="5" t="e">
        <f t="shared" si="50"/>
        <v>#N/A</v>
      </c>
    </row>
    <row r="140" spans="1:17" ht="15.6">
      <c r="A140" s="26" t="s">
        <v>117</v>
      </c>
      <c r="B140" s="5">
        <v>19</v>
      </c>
      <c r="D140" s="5" t="str">
        <f>VLOOKUP($A140,'Food full composition_all'!$A$3:$AU$33,5+($B140*2),0)</f>
        <v>Cranberries</v>
      </c>
      <c r="E140" s="42">
        <f>VLOOKUP($A140,'Food full composition_all'!$A$3:$AU$33,6+($B140*2),0)</f>
        <v>0</v>
      </c>
      <c r="F140" s="31" t="e">
        <f>VLOOKUP(D140,'Impact value reference table'!$B$3:$G$216,2,FALSE)</f>
        <v>#N/A</v>
      </c>
      <c r="G140" s="5" t="e">
        <f t="shared" si="51"/>
        <v>#N/A</v>
      </c>
      <c r="H140" s="31" t="e">
        <f>VLOOKUP(D140,'Impact value reference table'!$B$3:$G$216,3,FALSE)</f>
        <v>#N/A</v>
      </c>
      <c r="I140" s="5" t="e">
        <f t="shared" si="46"/>
        <v>#N/A</v>
      </c>
      <c r="J140" s="31" t="e">
        <f>VLOOKUP(D140,'Impact value reference table'!$B$3:$G$216,4,FALSE)</f>
        <v>#N/A</v>
      </c>
      <c r="K140" s="5" t="e">
        <f t="shared" si="47"/>
        <v>#N/A</v>
      </c>
      <c r="L140" s="31" t="e">
        <f>VLOOKUP(D140,'Impact value reference table'!$B$3:$G$216,5,FALSE)</f>
        <v>#N/A</v>
      </c>
      <c r="M140" s="5" t="e">
        <f t="shared" si="48"/>
        <v>#N/A</v>
      </c>
      <c r="N140" s="31" t="e">
        <f>VLOOKUP(D140,'Impact value reference table'!$B$3:$G$216,6,FALSE)</f>
        <v>#N/A</v>
      </c>
      <c r="O140" s="5" t="e">
        <f t="shared" si="49"/>
        <v>#N/A</v>
      </c>
      <c r="P140" s="31" t="e">
        <f>VLOOKUP(D140,'Impact value reference table'!$B$3:$G$216,7,FALSE)</f>
        <v>#N/A</v>
      </c>
      <c r="Q140" s="5" t="e">
        <f t="shared" si="50"/>
        <v>#N/A</v>
      </c>
    </row>
    <row r="141" spans="1:17" ht="15.6">
      <c r="A141" s="26" t="s">
        <v>117</v>
      </c>
      <c r="B141" s="5">
        <v>20</v>
      </c>
      <c r="D141" s="5" t="str">
        <f>VLOOKUP($A141,'Food full composition_all'!$A$3:$AU$33,5+($B141*2),0)</f>
        <v>Spinach, cooked</v>
      </c>
      <c r="E141" s="42">
        <f>VLOOKUP($A141,'Food full composition_all'!$A$3:$AU$33,6+($B141*2),0)</f>
        <v>0.5</v>
      </c>
      <c r="F141" s="31">
        <f>VLOOKUP(D141,'Impact value reference table'!$B$3:$G$216,2,FALSE)</f>
        <v>1.74</v>
      </c>
      <c r="G141" s="5">
        <f t="shared" si="51"/>
        <v>3.0478971E-3</v>
      </c>
      <c r="H141" s="31">
        <f>VLOOKUP(D141,'Impact value reference table'!$B$3:$G$216,3,FALSE)</f>
        <v>2.17</v>
      </c>
      <c r="I141" s="5">
        <f t="shared" si="46"/>
        <v>3.8011130500000003E-3</v>
      </c>
      <c r="J141" s="31">
        <f>VLOOKUP(D141,'Impact value reference table'!$B$3:$G$216,4,FALSE)</f>
        <v>27.83</v>
      </c>
      <c r="K141" s="5">
        <f t="shared" si="47"/>
        <v>4.8748836950000006E-2</v>
      </c>
      <c r="L141" s="31">
        <f>VLOOKUP(D141,'Impact value reference table'!$B$3:$G$216,5,FALSE)</f>
        <v>10</v>
      </c>
      <c r="M141" s="5">
        <f t="shared" si="48"/>
        <v>1.7516650000000002E-2</v>
      </c>
      <c r="N141" s="31">
        <f>VLOOKUP(D141,'Impact value reference table'!$B$3:$G$216,6,FALSE)</f>
        <v>447.83</v>
      </c>
      <c r="O141" s="5">
        <f t="shared" si="49"/>
        <v>0.78444813695000004</v>
      </c>
      <c r="P141" s="31" t="e">
        <f>VLOOKUP(D141,'Impact value reference table'!$B$3:$G$216,7,FALSE)</f>
        <v>#REF!</v>
      </c>
      <c r="Q141" s="5" t="e">
        <f t="shared" si="50"/>
        <v>#REF!</v>
      </c>
    </row>
    <row r="142" spans="1:17" ht="16.2" thickBot="1">
      <c r="A142" s="26" t="s">
        <v>117</v>
      </c>
      <c r="B142" s="5">
        <v>21</v>
      </c>
      <c r="D142" s="5">
        <f>VLOOKUP($A142,'Food full composition_all'!$A$3:$AU$33,5+($B142*2),0)</f>
        <v>0</v>
      </c>
      <c r="E142" s="42" t="e">
        <f>VLOOKUP($A142,'Food full composition_all'!$A$3:$AU$33,6+($B142*2),0)</f>
        <v>#REF!</v>
      </c>
      <c r="F142" s="131" t="e">
        <f>VLOOKUP(D142,'Impact value reference table'!$B$3:$G$216,2,FALSE)</f>
        <v>#N/A</v>
      </c>
      <c r="G142" s="128" t="e">
        <f t="shared" si="51"/>
        <v>#N/A</v>
      </c>
      <c r="H142" s="31" t="e">
        <f>VLOOKUP(D142,'Impact value reference table'!$B$3:$G$216,3,FALSE)</f>
        <v>#N/A</v>
      </c>
      <c r="I142" s="128" t="e">
        <f t="shared" si="46"/>
        <v>#N/A</v>
      </c>
      <c r="J142" s="31" t="e">
        <f>VLOOKUP(D142,'Impact value reference table'!$B$3:$G$216,4,FALSE)</f>
        <v>#N/A</v>
      </c>
      <c r="K142" s="128" t="e">
        <f t="shared" si="47"/>
        <v>#N/A</v>
      </c>
      <c r="L142" s="31" t="e">
        <f>VLOOKUP(D142,'Impact value reference table'!$B$3:$G$216,5,FALSE)</f>
        <v>#N/A</v>
      </c>
      <c r="M142" s="128" t="e">
        <f t="shared" si="48"/>
        <v>#N/A</v>
      </c>
      <c r="N142" s="31" t="e">
        <f>VLOOKUP(D142,'Impact value reference table'!$B$3:$G$216,6,FALSE)</f>
        <v>#N/A</v>
      </c>
      <c r="O142" s="128" t="e">
        <f t="shared" si="49"/>
        <v>#N/A</v>
      </c>
      <c r="P142" s="31" t="e">
        <f>VLOOKUP(D142,'Impact value reference table'!$B$3:$G$216,7,FALSE)</f>
        <v>#N/A</v>
      </c>
      <c r="Q142" s="128" t="e">
        <f t="shared" si="50"/>
        <v>#N/A</v>
      </c>
    </row>
    <row r="143" spans="1:17" s="30" customFormat="1" ht="15.6">
      <c r="A143" s="29" t="s">
        <v>130</v>
      </c>
      <c r="B143" s="30">
        <v>1</v>
      </c>
      <c r="C143" s="30">
        <v>338.58300000000003</v>
      </c>
      <c r="D143" s="30" t="str">
        <f>VLOOKUP($A143,'Food full composition_all'!$A$3:$AU$33,5+($B143*2),0)</f>
        <v>Meat and bone meal, unspecified</v>
      </c>
      <c r="E143" s="45">
        <f>VLOOKUP($A143,'Food full composition_all'!$A$3:$AU$33,6+($B143*2),0)</f>
        <v>18</v>
      </c>
      <c r="F143" s="31">
        <f>VLOOKUP(D143,'Impact value reference table'!$B$3:$G$216,2,FALSE)</f>
        <v>327.27</v>
      </c>
      <c r="G143" s="5">
        <f t="shared" ref="G143:G148" si="52">(F143/(1000/$C$143))/100*E143</f>
        <v>19.945450513800001</v>
      </c>
      <c r="H143" s="31">
        <f>VLOOKUP(D143,'Impact value reference table'!$B$3:$G$216,3,FALSE)</f>
        <v>99.78</v>
      </c>
      <c r="I143" s="5">
        <f t="shared" ref="I143:I148" si="53">(H143/(1000/$C$143))/100*E143</f>
        <v>6.0810861132000005</v>
      </c>
      <c r="J143" s="31">
        <f>VLOOKUP(D143,'Impact value reference table'!$B$3:$G$216,4,FALSE)</f>
        <v>319.29000000000002</v>
      </c>
      <c r="K143" s="5">
        <f t="shared" ref="K143:K148" si="54">(J143/(1000/$C$143))/100*E143</f>
        <v>19.459109892600001</v>
      </c>
      <c r="L143" s="31">
        <f>VLOOKUP(D143,'Impact value reference table'!$B$3:$G$216,5,FALSE)</f>
        <v>301.33</v>
      </c>
      <c r="M143" s="5">
        <f t="shared" ref="M143:M148" si="55">(L143/(1000/$C$143))/100*E143</f>
        <v>18.364538770199999</v>
      </c>
      <c r="N143" s="31">
        <f>VLOOKUP(D143,'Impact value reference table'!$B$3:$G$216,6,FALSE)</f>
        <v>1452.77</v>
      </c>
      <c r="O143" s="5">
        <f t="shared" ref="O143:O148" si="56">(N143/(1000/$C$143))/100*E143</f>
        <v>88.538980483800003</v>
      </c>
      <c r="P143" s="31" t="e">
        <f>VLOOKUP(D143,'Impact value reference table'!$B$3:$G$216,7,FALSE)</f>
        <v>#REF!</v>
      </c>
      <c r="Q143" s="5" t="e">
        <f t="shared" ref="Q143:Q148" si="57">(P143/(1000/$C$143))/100*E143</f>
        <v>#REF!</v>
      </c>
    </row>
    <row r="144" spans="1:17" ht="15.6">
      <c r="A144" s="26" t="s">
        <v>130</v>
      </c>
      <c r="B144" s="5">
        <v>2</v>
      </c>
      <c r="D144" s="5" t="str">
        <f>VLOOKUP($A144,'Food full composition_all'!$A$3:$AU$33,5+($B144*2),0)</f>
        <v>Sunflower oil, unspecified</v>
      </c>
      <c r="E144" s="42">
        <f>VLOOKUP($A144,'Food full composition_all'!$A$3:$AU$33,6+($B144*2),0)</f>
        <v>18.7</v>
      </c>
      <c r="F144" s="31">
        <f>VLOOKUP(D144,'Impact value reference table'!$B$3:$G$216,2,FALSE)</f>
        <v>2.08</v>
      </c>
      <c r="G144" s="5">
        <f t="shared" si="52"/>
        <v>0.13169524368000002</v>
      </c>
      <c r="H144" s="31">
        <f>VLOOKUP(D144,'Impact value reference table'!$B$3:$G$216,3,FALSE)</f>
        <v>0.42</v>
      </c>
      <c r="I144" s="5">
        <f t="shared" si="53"/>
        <v>2.6592308819999997E-2</v>
      </c>
      <c r="J144" s="31">
        <f>VLOOKUP(D144,'Impact value reference table'!$B$3:$G$216,4,FALSE)</f>
        <v>3.11</v>
      </c>
      <c r="K144" s="5">
        <f t="shared" si="54"/>
        <v>0.19690971530999998</v>
      </c>
      <c r="L144" s="31">
        <f>VLOOKUP(D144,'Impact value reference table'!$B$3:$G$216,5,FALSE)</f>
        <v>5.67</v>
      </c>
      <c r="M144" s="5">
        <f t="shared" si="55"/>
        <v>0.35899616907000004</v>
      </c>
      <c r="N144" s="31">
        <f>VLOOKUP(D144,'Impact value reference table'!$B$3:$G$216,6,FALSE)</f>
        <v>112</v>
      </c>
      <c r="O144" s="5">
        <f t="shared" si="56"/>
        <v>7.0912823519999995</v>
      </c>
      <c r="P144" s="31" t="e">
        <f>VLOOKUP(D144,'Impact value reference table'!$B$3:$G$216,7,FALSE)</f>
        <v>#REF!</v>
      </c>
      <c r="Q144" s="5" t="e">
        <f t="shared" si="57"/>
        <v>#REF!</v>
      </c>
    </row>
    <row r="145" spans="1:17" ht="15.6">
      <c r="A145" s="26" t="s">
        <v>130</v>
      </c>
      <c r="B145" s="5">
        <v>3</v>
      </c>
      <c r="D145" s="5" t="str">
        <f>VLOOKUP($A145,'Food full composition_all'!$A$3:$AU$33,5+($B145*2),0)</f>
        <v>Textured vegetable protein, cooked</v>
      </c>
      <c r="E145" s="42">
        <f>VLOOKUP($A145,'Food full composition_all'!$A$3:$AU$33,6+($B145*2),0)</f>
        <v>3</v>
      </c>
      <c r="F145" s="31">
        <f>VLOOKUP(D145,'Impact value reference table'!$B$3:$G$216,2,FALSE)</f>
        <v>11.49</v>
      </c>
      <c r="G145" s="5">
        <f t="shared" si="52"/>
        <v>0.1167095601</v>
      </c>
      <c r="H145" s="31">
        <f>VLOOKUP(D145,'Impact value reference table'!$B$3:$G$216,3,FALSE)</f>
        <v>1.26</v>
      </c>
      <c r="I145" s="5">
        <f t="shared" si="53"/>
        <v>1.2798437400000001E-2</v>
      </c>
      <c r="J145" s="31">
        <f>VLOOKUP(D145,'Impact value reference table'!$B$3:$G$216,4,FALSE)</f>
        <v>15.74</v>
      </c>
      <c r="K145" s="5">
        <f t="shared" si="54"/>
        <v>0.15987889259999999</v>
      </c>
      <c r="L145" s="31">
        <f>VLOOKUP(D145,'Impact value reference table'!$B$3:$G$216,5,FALSE)</f>
        <v>12.59</v>
      </c>
      <c r="M145" s="5">
        <f t="shared" si="55"/>
        <v>0.1278827991</v>
      </c>
      <c r="N145" s="31">
        <f>VLOOKUP(D145,'Impact value reference table'!$B$3:$G$216,6,FALSE)</f>
        <v>321.02999999999997</v>
      </c>
      <c r="O145" s="5">
        <f t="shared" si="56"/>
        <v>3.2608590147000003</v>
      </c>
      <c r="P145" s="31" t="e">
        <f>VLOOKUP(D145,'Impact value reference table'!$B$3:$G$216,7,FALSE)</f>
        <v>#REF!</v>
      </c>
      <c r="Q145" s="5" t="e">
        <f t="shared" si="57"/>
        <v>#REF!</v>
      </c>
    </row>
    <row r="146" spans="1:17" ht="15.6">
      <c r="A146" s="26" t="s">
        <v>130</v>
      </c>
      <c r="B146" s="5">
        <v>4</v>
      </c>
      <c r="D146" s="5" t="str">
        <f>VLOOKUP($A146,'Food full composition_all'!$A$3:$AU$33,5+($B146*2),0)</f>
        <v>Minerals</v>
      </c>
      <c r="E146" s="42">
        <f>VLOOKUP($A146,'Food full composition_all'!$A$3:$AU$33,6+($B146*2),0)</f>
        <v>0</v>
      </c>
      <c r="F146" s="31" t="e">
        <f>VLOOKUP(D146,'Impact value reference table'!$B$3:$G$216,2,FALSE)</f>
        <v>#N/A</v>
      </c>
      <c r="G146" s="5" t="e">
        <f t="shared" si="52"/>
        <v>#N/A</v>
      </c>
      <c r="H146" s="31" t="e">
        <f>VLOOKUP(D146,'Impact value reference table'!$B$3:$G$216,3,FALSE)</f>
        <v>#N/A</v>
      </c>
      <c r="I146" s="5" t="e">
        <f t="shared" si="53"/>
        <v>#N/A</v>
      </c>
      <c r="J146" s="31" t="e">
        <f>VLOOKUP(D146,'Impact value reference table'!$B$3:$G$216,4,FALSE)</f>
        <v>#N/A</v>
      </c>
      <c r="K146" s="5" t="e">
        <f t="shared" si="54"/>
        <v>#N/A</v>
      </c>
      <c r="L146" s="31" t="e">
        <f>VLOOKUP(D146,'Impact value reference table'!$B$3:$G$216,5,FALSE)</f>
        <v>#N/A</v>
      </c>
      <c r="M146" s="5" t="e">
        <f t="shared" si="55"/>
        <v>#N/A</v>
      </c>
      <c r="N146" s="31" t="e">
        <f>VLOOKUP(D146,'Impact value reference table'!$B$3:$G$216,6,FALSE)</f>
        <v>#N/A</v>
      </c>
      <c r="O146" s="5" t="e">
        <f t="shared" si="56"/>
        <v>#N/A</v>
      </c>
      <c r="P146" s="31" t="e">
        <f>VLOOKUP(D146,'Impact value reference table'!$B$3:$G$216,7,FALSE)</f>
        <v>#N/A</v>
      </c>
      <c r="Q146" s="5" t="e">
        <f t="shared" si="57"/>
        <v>#N/A</v>
      </c>
    </row>
    <row r="147" spans="1:17" ht="15.6">
      <c r="A147" s="26" t="s">
        <v>130</v>
      </c>
      <c r="B147" s="5">
        <v>5</v>
      </c>
      <c r="D147" s="5" t="str">
        <f>VLOOKUP($A147,'Food full composition_all'!$A$3:$AU$33,5+($B147*2),0)</f>
        <v>Vegetables</v>
      </c>
      <c r="E147" s="42">
        <f>VLOOKUP($A147,'Food full composition_all'!$A$3:$AU$33,6+($B147*2),0)</f>
        <v>0</v>
      </c>
      <c r="F147" s="31" t="e">
        <f>VLOOKUP(D147,'Impact value reference table'!$B$3:$G$216,2,FALSE)</f>
        <v>#N/A</v>
      </c>
      <c r="G147" s="5" t="e">
        <f t="shared" si="52"/>
        <v>#N/A</v>
      </c>
      <c r="H147" s="31" t="e">
        <f>VLOOKUP(D147,'Impact value reference table'!$B$3:$G$216,3,FALSE)</f>
        <v>#N/A</v>
      </c>
      <c r="I147" s="5" t="e">
        <f t="shared" si="53"/>
        <v>#N/A</v>
      </c>
      <c r="J147" s="31" t="e">
        <f>VLOOKUP(D147,'Impact value reference table'!$B$3:$G$216,4,FALSE)</f>
        <v>#N/A</v>
      </c>
      <c r="K147" s="5" t="e">
        <f t="shared" si="54"/>
        <v>#N/A</v>
      </c>
      <c r="L147" s="31" t="e">
        <f>VLOOKUP(D147,'Impact value reference table'!$B$3:$G$216,5,FALSE)</f>
        <v>#N/A</v>
      </c>
      <c r="M147" s="5" t="e">
        <f t="shared" si="55"/>
        <v>#N/A</v>
      </c>
      <c r="N147" s="31" t="e">
        <f>VLOOKUP(D147,'Impact value reference table'!$B$3:$G$216,6,FALSE)</f>
        <v>#N/A</v>
      </c>
      <c r="O147" s="5" t="e">
        <f t="shared" si="56"/>
        <v>#N/A</v>
      </c>
      <c r="P147" s="31" t="e">
        <f>VLOOKUP(D147,'Impact value reference table'!$B$3:$G$216,7,FALSE)</f>
        <v>#N/A</v>
      </c>
      <c r="Q147" s="5" t="e">
        <f t="shared" si="57"/>
        <v>#N/A</v>
      </c>
    </row>
    <row r="148" spans="1:17" ht="16.2" thickBot="1">
      <c r="A148" s="26" t="s">
        <v>130</v>
      </c>
      <c r="B148" s="5">
        <v>6</v>
      </c>
      <c r="D148" s="5">
        <f>VLOOKUP($A148,'Food full composition_all'!$A$3:$AU$33,5+($B148*2),0)</f>
        <v>0</v>
      </c>
      <c r="E148" s="42">
        <f>VLOOKUP($A148,'Food full composition_all'!$A$3:$AU$33,6+($B148*2),0)</f>
        <v>0</v>
      </c>
      <c r="F148" s="131" t="e">
        <f>VLOOKUP(D148,'Impact value reference table'!$B$3:$G$216,2,FALSE)</f>
        <v>#N/A</v>
      </c>
      <c r="G148" s="5" t="e">
        <f t="shared" si="52"/>
        <v>#N/A</v>
      </c>
      <c r="H148" s="31" t="e">
        <f>VLOOKUP(D148,'Impact value reference table'!$B$3:$G$216,3,FALSE)</f>
        <v>#N/A</v>
      </c>
      <c r="I148" s="5" t="e">
        <f t="shared" si="53"/>
        <v>#N/A</v>
      </c>
      <c r="J148" s="31" t="e">
        <f>VLOOKUP(D148,'Impact value reference table'!$B$3:$G$216,4,FALSE)</f>
        <v>#N/A</v>
      </c>
      <c r="K148" s="5" t="e">
        <f t="shared" si="54"/>
        <v>#N/A</v>
      </c>
      <c r="L148" s="31" t="e">
        <f>VLOOKUP(D148,'Impact value reference table'!$B$3:$G$216,5,FALSE)</f>
        <v>#N/A</v>
      </c>
      <c r="M148" s="5" t="e">
        <f t="shared" si="55"/>
        <v>#N/A</v>
      </c>
      <c r="N148" s="31" t="e">
        <f>VLOOKUP(D148,'Impact value reference table'!$B$3:$G$216,6,FALSE)</f>
        <v>#N/A</v>
      </c>
      <c r="O148" s="5" t="e">
        <f t="shared" si="56"/>
        <v>#N/A</v>
      </c>
      <c r="P148" s="31" t="e">
        <f>VLOOKUP(D148,'Impact value reference table'!$B$3:$G$216,7,FALSE)</f>
        <v>#N/A</v>
      </c>
      <c r="Q148" s="5" t="e">
        <f t="shared" si="57"/>
        <v>#N/A</v>
      </c>
    </row>
    <row r="149" spans="1:17" s="30" customFormat="1" ht="15.6">
      <c r="A149" s="29" t="s">
        <v>135</v>
      </c>
      <c r="B149" s="30">
        <v>1</v>
      </c>
      <c r="C149" s="30">
        <v>318.33300000000003</v>
      </c>
      <c r="D149" s="30" t="str">
        <f>VLOOKUP($A149,'Food full composition_all'!$A$3:$AU$33,5+($B149*2),0)</f>
        <v>Meat and bone meal, unspecified</v>
      </c>
      <c r="E149" s="45">
        <f>VLOOKUP($A149,'Food full composition_all'!$A$3:$AU$33,6+($B149*2),0)</f>
        <v>16</v>
      </c>
      <c r="F149" s="31">
        <f>VLOOKUP(D149,'Impact value reference table'!$B$3:$G$216,2,FALSE)</f>
        <v>327.27</v>
      </c>
      <c r="G149" s="130">
        <f t="shared" ref="G149:G156" si="58">(F149/(1000/$C$149))/100*E149</f>
        <v>16.668934545599999</v>
      </c>
      <c r="H149" s="31">
        <f>VLOOKUP(D149,'Impact value reference table'!$B$3:$G$216,3,FALSE)</f>
        <v>99.78</v>
      </c>
      <c r="I149" s="130">
        <f t="shared" ref="I149:I156" si="59">(H149/(1000/$C$149))/100*E149</f>
        <v>5.0821226784000002</v>
      </c>
      <c r="J149" s="31">
        <f>VLOOKUP(D149,'Impact value reference table'!$B$3:$G$216,4,FALSE)</f>
        <v>319.29000000000002</v>
      </c>
      <c r="K149" s="130">
        <f t="shared" ref="K149:K156" si="60">(J149/(1000/$C$149))/100*E149</f>
        <v>16.262486971200001</v>
      </c>
      <c r="L149" s="31">
        <f>VLOOKUP(D149,'Impact value reference table'!$B$3:$G$216,5,FALSE)</f>
        <v>301.33</v>
      </c>
      <c r="M149" s="130">
        <f t="shared" ref="M149:M156" si="61">(L149/(1000/$C$149))/100*E149</f>
        <v>15.347725262399999</v>
      </c>
      <c r="N149" s="31">
        <f>VLOOKUP(D149,'Impact value reference table'!$B$3:$G$216,6,FALSE)</f>
        <v>1452.77</v>
      </c>
      <c r="O149" s="130">
        <f t="shared" ref="O149:O156" si="62">(N149/(1000/$C$149))/100*E149</f>
        <v>73.994341185599993</v>
      </c>
      <c r="P149" s="31" t="e">
        <f>VLOOKUP(D149,'Impact value reference table'!$B$3:$G$216,7,FALSE)</f>
        <v>#REF!</v>
      </c>
      <c r="Q149" s="130" t="e">
        <f t="shared" ref="Q149:Q156" si="63">(P149/(1000/$C$149))/100*E149</f>
        <v>#REF!</v>
      </c>
    </row>
    <row r="150" spans="1:17" ht="15.6">
      <c r="A150" s="26" t="s">
        <v>135</v>
      </c>
      <c r="B150" s="5">
        <v>2</v>
      </c>
      <c r="D150" s="5" t="str">
        <f>VLOOKUP($A150,'Food full composition_all'!$A$3:$AU$33,5+($B150*2),0)</f>
        <v>Textured vegetable protein, cooked</v>
      </c>
      <c r="E150" s="42">
        <f>VLOOKUP($A150,'Food full composition_all'!$A$3:$AU$33,6+($B150*2),0)</f>
        <v>18.7</v>
      </c>
      <c r="F150" s="31">
        <f>VLOOKUP(D150,'Impact value reference table'!$B$3:$G$216,2,FALSE)</f>
        <v>11.49</v>
      </c>
      <c r="G150" s="5">
        <f t="shared" si="58"/>
        <v>0.68397983378999994</v>
      </c>
      <c r="H150" s="31">
        <f>VLOOKUP(D150,'Impact value reference table'!$B$3:$G$216,3,FALSE)</f>
        <v>1.26</v>
      </c>
      <c r="I150" s="5">
        <f t="shared" si="59"/>
        <v>7.5005621460000005E-2</v>
      </c>
      <c r="J150" s="31">
        <f>VLOOKUP(D150,'Impact value reference table'!$B$3:$G$216,4,FALSE)</f>
        <v>15.74</v>
      </c>
      <c r="K150" s="5">
        <f t="shared" si="60"/>
        <v>0.93697498554000003</v>
      </c>
      <c r="L150" s="31">
        <f>VLOOKUP(D150,'Impact value reference table'!$B$3:$G$216,5,FALSE)</f>
        <v>12.59</v>
      </c>
      <c r="M150" s="5">
        <f t="shared" si="61"/>
        <v>0.74946093188999996</v>
      </c>
      <c r="N150" s="31">
        <f>VLOOKUP(D150,'Impact value reference table'!$B$3:$G$216,6,FALSE)</f>
        <v>321.02999999999997</v>
      </c>
      <c r="O150" s="5">
        <f t="shared" si="62"/>
        <v>19.110360839129999</v>
      </c>
      <c r="P150" s="31" t="e">
        <f>VLOOKUP(D150,'Impact value reference table'!$B$3:$G$216,7,FALSE)</f>
        <v>#REF!</v>
      </c>
      <c r="Q150" s="5" t="e">
        <f t="shared" si="63"/>
        <v>#REF!</v>
      </c>
    </row>
    <row r="151" spans="1:17" ht="15.6">
      <c r="A151" s="26" t="s">
        <v>135</v>
      </c>
      <c r="B151" s="5">
        <v>3</v>
      </c>
      <c r="D151" s="5" t="str">
        <f>VLOOKUP($A151,'Food full composition_all'!$A$3:$AU$33,5+($B151*2),0)</f>
        <v>Sunflower oil, unspecified</v>
      </c>
      <c r="E151" s="42">
        <f>VLOOKUP($A151,'Food full composition_all'!$A$3:$AU$33,6+($B151*2),0)</f>
        <v>7.2</v>
      </c>
      <c r="F151" s="31">
        <f>VLOOKUP(D151,'Impact value reference table'!$B$3:$G$216,2,FALSE)</f>
        <v>2.08</v>
      </c>
      <c r="G151" s="5">
        <f t="shared" si="58"/>
        <v>4.7673550080000002E-2</v>
      </c>
      <c r="H151" s="31">
        <f>VLOOKUP(D151,'Impact value reference table'!$B$3:$G$216,3,FALSE)</f>
        <v>0.42</v>
      </c>
      <c r="I151" s="5">
        <f t="shared" si="59"/>
        <v>9.6263899200000006E-3</v>
      </c>
      <c r="J151" s="31">
        <f>VLOOKUP(D151,'Impact value reference table'!$B$3:$G$216,4,FALSE)</f>
        <v>3.11</v>
      </c>
      <c r="K151" s="5">
        <f t="shared" si="60"/>
        <v>7.1281125360000003E-2</v>
      </c>
      <c r="L151" s="31">
        <f>VLOOKUP(D151,'Impact value reference table'!$B$3:$G$216,5,FALSE)</f>
        <v>5.67</v>
      </c>
      <c r="M151" s="5">
        <f t="shared" si="61"/>
        <v>0.12995626392000001</v>
      </c>
      <c r="N151" s="31">
        <f>VLOOKUP(D151,'Impact value reference table'!$B$3:$G$216,6,FALSE)</f>
        <v>112</v>
      </c>
      <c r="O151" s="5">
        <f t="shared" si="62"/>
        <v>2.5670373119999996</v>
      </c>
      <c r="P151" s="31" t="e">
        <f>VLOOKUP(D151,'Impact value reference table'!$B$3:$G$216,7,FALSE)</f>
        <v>#REF!</v>
      </c>
      <c r="Q151" s="5" t="e">
        <f t="shared" si="63"/>
        <v>#REF!</v>
      </c>
    </row>
    <row r="152" spans="1:17" ht="15.6">
      <c r="A152" s="26" t="s">
        <v>135</v>
      </c>
      <c r="B152" s="5">
        <v>4</v>
      </c>
      <c r="D152" s="5" t="str">
        <f>VLOOKUP($A152,'Food full composition_all'!$A$3:$AU$33,5+($B152*2),0)</f>
        <v>Glycerol</v>
      </c>
      <c r="E152" s="42">
        <f>VLOOKUP($A152,'Food full composition_all'!$A$3:$AU$33,6+($B152*2),0)</f>
        <v>0</v>
      </c>
      <c r="F152" s="31" t="e">
        <f>VLOOKUP(D152,'Impact value reference table'!$B$3:$G$216,2,FALSE)</f>
        <v>#N/A</v>
      </c>
      <c r="G152" s="5" t="e">
        <f t="shared" si="58"/>
        <v>#N/A</v>
      </c>
      <c r="H152" s="31" t="e">
        <f>VLOOKUP(D152,'Impact value reference table'!$B$3:$G$216,3,FALSE)</f>
        <v>#N/A</v>
      </c>
      <c r="I152" s="5" t="e">
        <f t="shared" si="59"/>
        <v>#N/A</v>
      </c>
      <c r="J152" s="31" t="e">
        <f>VLOOKUP(D152,'Impact value reference table'!$B$3:$G$216,4,FALSE)</f>
        <v>#N/A</v>
      </c>
      <c r="K152" s="5" t="e">
        <f t="shared" si="60"/>
        <v>#N/A</v>
      </c>
      <c r="L152" s="31" t="e">
        <f>VLOOKUP(D152,'Impact value reference table'!$B$3:$G$216,5,FALSE)</f>
        <v>#N/A</v>
      </c>
      <c r="M152" s="5" t="e">
        <f t="shared" si="61"/>
        <v>#N/A</v>
      </c>
      <c r="N152" s="31" t="e">
        <f>VLOOKUP(D152,'Impact value reference table'!$B$3:$G$216,6,FALSE)</f>
        <v>#N/A</v>
      </c>
      <c r="O152" s="5" t="e">
        <f t="shared" si="62"/>
        <v>#N/A</v>
      </c>
      <c r="P152" s="31" t="e">
        <f>VLOOKUP(D152,'Impact value reference table'!$B$3:$G$216,7,FALSE)</f>
        <v>#N/A</v>
      </c>
      <c r="Q152" s="5" t="e">
        <f t="shared" si="63"/>
        <v>#N/A</v>
      </c>
    </row>
    <row r="153" spans="1:17" ht="15.6">
      <c r="A153" s="26" t="s">
        <v>135</v>
      </c>
      <c r="B153" s="5">
        <v>5</v>
      </c>
      <c r="D153" s="5" t="str">
        <f>VLOOKUP($A153,'Food full composition_all'!$A$3:$AU$33,5+($B153*2),0)</f>
        <v>Minerals</v>
      </c>
      <c r="E153" s="42">
        <f>VLOOKUP($A153,'Food full composition_all'!$A$3:$AU$33,6+($B153*2),0)</f>
        <v>0</v>
      </c>
      <c r="F153" s="31" t="e">
        <f>VLOOKUP(D153,'Impact value reference table'!$B$3:$G$216,2,FALSE)</f>
        <v>#N/A</v>
      </c>
      <c r="G153" s="5" t="e">
        <f t="shared" si="58"/>
        <v>#N/A</v>
      </c>
      <c r="H153" s="31" t="e">
        <f>VLOOKUP(D153,'Impact value reference table'!$B$3:$G$216,3,FALSE)</f>
        <v>#N/A</v>
      </c>
      <c r="I153" s="5" t="e">
        <f t="shared" si="59"/>
        <v>#N/A</v>
      </c>
      <c r="J153" s="31" t="e">
        <f>VLOOKUP(D153,'Impact value reference table'!$B$3:$G$216,4,FALSE)</f>
        <v>#N/A</v>
      </c>
      <c r="K153" s="5" t="e">
        <f t="shared" si="60"/>
        <v>#N/A</v>
      </c>
      <c r="L153" s="31" t="e">
        <f>VLOOKUP(D153,'Impact value reference table'!$B$3:$G$216,5,FALSE)</f>
        <v>#N/A</v>
      </c>
      <c r="M153" s="5" t="e">
        <f t="shared" si="61"/>
        <v>#N/A</v>
      </c>
      <c r="N153" s="31" t="e">
        <f>VLOOKUP(D153,'Impact value reference table'!$B$3:$G$216,6,FALSE)</f>
        <v>#N/A</v>
      </c>
      <c r="O153" s="5" t="e">
        <f t="shared" si="62"/>
        <v>#N/A</v>
      </c>
      <c r="P153" s="31" t="e">
        <f>VLOOKUP(D153,'Impact value reference table'!$B$3:$G$216,7,FALSE)</f>
        <v>#N/A</v>
      </c>
      <c r="Q153" s="5" t="e">
        <f t="shared" si="63"/>
        <v>#N/A</v>
      </c>
    </row>
    <row r="154" spans="1:17" ht="15.6">
      <c r="A154" s="26" t="s">
        <v>135</v>
      </c>
      <c r="B154" s="5">
        <v>6</v>
      </c>
      <c r="D154" s="5" t="str">
        <f>VLOOKUP($A154,'Food full composition_all'!$A$3:$AU$33,5+($B154*2),0)</f>
        <v>Propylene glycol</v>
      </c>
      <c r="E154" s="42">
        <f>VLOOKUP($A154,'Food full composition_all'!$A$3:$AU$33,6+($B154*2),0)</f>
        <v>0</v>
      </c>
      <c r="F154" s="31" t="e">
        <f>VLOOKUP(D154,'Impact value reference table'!$B$3:$G$216,2,FALSE)</f>
        <v>#N/A</v>
      </c>
      <c r="G154" s="5" t="e">
        <f t="shared" si="58"/>
        <v>#N/A</v>
      </c>
      <c r="H154" s="31" t="e">
        <f>VLOOKUP(D154,'Impact value reference table'!$B$3:$G$216,3,FALSE)</f>
        <v>#N/A</v>
      </c>
      <c r="I154" s="5" t="e">
        <f t="shared" si="59"/>
        <v>#N/A</v>
      </c>
      <c r="J154" s="31" t="e">
        <f>VLOOKUP(D154,'Impact value reference table'!$B$3:$G$216,4,FALSE)</f>
        <v>#N/A</v>
      </c>
      <c r="K154" s="5" t="e">
        <f t="shared" si="60"/>
        <v>#N/A</v>
      </c>
      <c r="L154" s="31" t="e">
        <f>VLOOKUP(D154,'Impact value reference table'!$B$3:$G$216,5,FALSE)</f>
        <v>#N/A</v>
      </c>
      <c r="M154" s="5" t="e">
        <f t="shared" si="61"/>
        <v>#N/A</v>
      </c>
      <c r="N154" s="31" t="e">
        <f>VLOOKUP(D154,'Impact value reference table'!$B$3:$G$216,6,FALSE)</f>
        <v>#N/A</v>
      </c>
      <c r="O154" s="5" t="e">
        <f t="shared" si="62"/>
        <v>#N/A</v>
      </c>
      <c r="P154" s="31" t="e">
        <f>VLOOKUP(D154,'Impact value reference table'!$B$3:$G$216,7,FALSE)</f>
        <v>#N/A</v>
      </c>
      <c r="Q154" s="5" t="e">
        <f t="shared" si="63"/>
        <v>#N/A</v>
      </c>
    </row>
    <row r="155" spans="1:17" ht="15.6">
      <c r="A155" s="26" t="s">
        <v>135</v>
      </c>
      <c r="B155" s="5">
        <v>7</v>
      </c>
      <c r="D155" s="5" t="str">
        <f>VLOOKUP($A155,'Food full composition_all'!$A$3:$AU$33,5+($B155*2),0)</f>
        <v>Vegetables</v>
      </c>
      <c r="E155" s="42">
        <f>VLOOKUP($A155,'Food full composition_all'!$A$3:$AU$33,6+($B155*2),0)</f>
        <v>0</v>
      </c>
      <c r="F155" s="31" t="e">
        <f>VLOOKUP(D155,'Impact value reference table'!$B$3:$G$216,2,FALSE)</f>
        <v>#N/A</v>
      </c>
      <c r="G155" s="5" t="e">
        <f t="shared" si="58"/>
        <v>#N/A</v>
      </c>
      <c r="H155" s="31" t="e">
        <f>VLOOKUP(D155,'Impact value reference table'!$B$3:$G$216,3,FALSE)</f>
        <v>#N/A</v>
      </c>
      <c r="I155" s="5" t="e">
        <f t="shared" si="59"/>
        <v>#N/A</v>
      </c>
      <c r="J155" s="31" t="e">
        <f>VLOOKUP(D155,'Impact value reference table'!$B$3:$G$216,4,FALSE)</f>
        <v>#N/A</v>
      </c>
      <c r="K155" s="5" t="e">
        <f t="shared" si="60"/>
        <v>#N/A</v>
      </c>
      <c r="L155" s="31" t="e">
        <f>VLOOKUP(D155,'Impact value reference table'!$B$3:$G$216,5,FALSE)</f>
        <v>#N/A</v>
      </c>
      <c r="M155" s="5" t="e">
        <f t="shared" si="61"/>
        <v>#N/A</v>
      </c>
      <c r="N155" s="31" t="e">
        <f>VLOOKUP(D155,'Impact value reference table'!$B$3:$G$216,6,FALSE)</f>
        <v>#N/A</v>
      </c>
      <c r="O155" s="5" t="e">
        <f t="shared" si="62"/>
        <v>#N/A</v>
      </c>
      <c r="P155" s="31" t="e">
        <f>VLOOKUP(D155,'Impact value reference table'!$B$3:$G$216,7,FALSE)</f>
        <v>#N/A</v>
      </c>
      <c r="Q155" s="5" t="e">
        <f t="shared" si="63"/>
        <v>#N/A</v>
      </c>
    </row>
    <row r="156" spans="1:17" ht="16.2" thickBot="1">
      <c r="A156" s="26" t="s">
        <v>135</v>
      </c>
      <c r="B156" s="5">
        <v>8</v>
      </c>
      <c r="D156" s="5">
        <f>VLOOKUP($A156,'Food full composition_all'!$A$3:$AU$33,5+($B156*2),0)</f>
        <v>0</v>
      </c>
      <c r="E156" s="42">
        <f>VLOOKUP($A156,'Food full composition_all'!$A$3:$AU$33,6+($B156*2),0)</f>
        <v>0</v>
      </c>
      <c r="F156" s="131" t="e">
        <f>VLOOKUP(D156,'Impact value reference table'!$B$3:$G$216,2,FALSE)</f>
        <v>#N/A</v>
      </c>
      <c r="G156" s="128" t="e">
        <f t="shared" si="58"/>
        <v>#N/A</v>
      </c>
      <c r="H156" s="31" t="e">
        <f>VLOOKUP(D156,'Impact value reference table'!$B$3:$G$216,3,FALSE)</f>
        <v>#N/A</v>
      </c>
      <c r="I156" s="128" t="e">
        <f t="shared" si="59"/>
        <v>#N/A</v>
      </c>
      <c r="J156" s="31" t="e">
        <f>VLOOKUP(D156,'Impact value reference table'!$B$3:$G$216,4,FALSE)</f>
        <v>#N/A</v>
      </c>
      <c r="K156" s="128" t="e">
        <f t="shared" si="60"/>
        <v>#N/A</v>
      </c>
      <c r="L156" s="31" t="e">
        <f>VLOOKUP(D156,'Impact value reference table'!$B$3:$G$216,5,FALSE)</f>
        <v>#N/A</v>
      </c>
      <c r="M156" s="128" t="e">
        <f t="shared" si="61"/>
        <v>#N/A</v>
      </c>
      <c r="N156" s="31" t="e">
        <f>VLOOKUP(D156,'Impact value reference table'!$B$3:$G$216,6,FALSE)</f>
        <v>#N/A</v>
      </c>
      <c r="O156" s="128" t="e">
        <f t="shared" si="62"/>
        <v>#N/A</v>
      </c>
      <c r="P156" s="31" t="e">
        <f>VLOOKUP(D156,'Impact value reference table'!$B$3:$G$216,7,FALSE)</f>
        <v>#N/A</v>
      </c>
      <c r="Q156" s="128" t="e">
        <f t="shared" si="63"/>
        <v>#N/A</v>
      </c>
    </row>
    <row r="157" spans="1:17" s="30" customFormat="1" ht="15.6">
      <c r="A157" s="29" t="s">
        <v>139</v>
      </c>
      <c r="B157" s="30">
        <v>1</v>
      </c>
      <c r="C157" s="30">
        <v>355.43299999999999</v>
      </c>
      <c r="D157" s="30" t="str">
        <f>VLOOKUP($A157,'Food full composition_all'!$A$3:$AU$33,5+($B157*2),0)</f>
        <v>Wheat gluten, unspecified</v>
      </c>
      <c r="E157" s="45">
        <f>VLOOKUP($A157,'Food full composition_all'!$A$3:$AU$33,6+($B157*2),0)</f>
        <v>17</v>
      </c>
      <c r="F157" s="31">
        <f>VLOOKUP(D157,'Impact value reference table'!$B$3:$G$216,2,FALSE)</f>
        <v>0.6</v>
      </c>
      <c r="G157" s="5">
        <f t="shared" ref="G157:G167" si="64">(F157/(1000/$C$157))/100*E157</f>
        <v>3.6254165999999997E-2</v>
      </c>
      <c r="H157" s="31">
        <f>VLOOKUP(D157,'Impact value reference table'!$B$3:$G$216,3,FALSE)</f>
        <v>1.4</v>
      </c>
      <c r="I157" s="5">
        <f t="shared" ref="I157:I167" si="65">(H157/(1000/$C$157))/100*E157</f>
        <v>8.4593054000000001E-2</v>
      </c>
      <c r="J157" s="31">
        <f>VLOOKUP(D157,'Impact value reference table'!$B$3:$G$216,4,FALSE)</f>
        <v>5</v>
      </c>
      <c r="K157" s="5">
        <f t="shared" ref="K157:K167" si="66">(J157/(1000/$C$157))/100*E157</f>
        <v>0.30211805000000003</v>
      </c>
      <c r="L157" s="31">
        <f>VLOOKUP(D157,'Impact value reference table'!$B$3:$G$216,5,FALSE)</f>
        <v>2.7</v>
      </c>
      <c r="M157" s="5">
        <f t="shared" ref="M157:M167" si="67">(L157/(1000/$C$157))/100*E157</f>
        <v>0.16314374700000001</v>
      </c>
      <c r="N157" s="31">
        <f>VLOOKUP(D157,'Impact value reference table'!$B$3:$G$216,6,FALSE)</f>
        <v>242</v>
      </c>
      <c r="O157" s="5">
        <f t="shared" ref="O157:O167" si="68">(N157/(1000/$C$157))/100*E157</f>
        <v>14.622513619999999</v>
      </c>
      <c r="P157" s="31" t="e">
        <f>VLOOKUP(D157,'Impact value reference table'!$B$3:$G$216,7,FALSE)</f>
        <v>#REF!</v>
      </c>
      <c r="Q157" s="5" t="e">
        <f t="shared" ref="Q157:Q167" si="69">(P157/(1000/$C$157))/100*E157</f>
        <v>#REF!</v>
      </c>
    </row>
    <row r="158" spans="1:17" ht="15.6">
      <c r="A158" s="26" t="s">
        <v>139</v>
      </c>
      <c r="B158" s="5">
        <v>2</v>
      </c>
      <c r="D158" s="5" t="str">
        <f>VLOOKUP($A158,'Food full composition_all'!$A$3:$AU$33,5+($B158*2),0)</f>
        <v>Lamb meal, unspecified</v>
      </c>
      <c r="E158" s="42">
        <f>VLOOKUP($A158,'Food full composition_all'!$A$3:$AU$33,6+($B158*2),0)</f>
        <v>18.7</v>
      </c>
      <c r="F158" s="31">
        <f>VLOOKUP(D158,'Impact value reference table'!$B$3:$G$216,2,FALSE)</f>
        <v>345.5</v>
      </c>
      <c r="G158" s="5">
        <f t="shared" si="64"/>
        <v>22.963992980500002</v>
      </c>
      <c r="H158" s="31">
        <f>VLOOKUP(D158,'Impact value reference table'!$B$3:$G$216,3,FALSE)</f>
        <v>37.35</v>
      </c>
      <c r="I158" s="5">
        <f t="shared" si="65"/>
        <v>2.4825040168500001</v>
      </c>
      <c r="J158" s="31">
        <f>VLOOKUP(D158,'Impact value reference table'!$B$3:$G$216,4,FALSE)</f>
        <v>128.86000000000001</v>
      </c>
      <c r="K158" s="5">
        <f t="shared" si="66"/>
        <v>8.5648050230599999</v>
      </c>
      <c r="L158" s="31">
        <f>VLOOKUP(D158,'Impact value reference table'!$B$3:$G$216,5,FALSE)</f>
        <v>91.51</v>
      </c>
      <c r="M158" s="5">
        <f t="shared" si="67"/>
        <v>6.0823010062099998</v>
      </c>
      <c r="N158" s="31">
        <f>VLOOKUP(D158,'Impact value reference table'!$B$3:$G$216,6,FALSE)</f>
        <v>1682.68</v>
      </c>
      <c r="O158" s="5">
        <f t="shared" si="68"/>
        <v>111.84096008228001</v>
      </c>
      <c r="P158" s="31" t="e">
        <f>VLOOKUP(D158,'Impact value reference table'!$B$3:$G$216,7,FALSE)</f>
        <v>#REF!</v>
      </c>
      <c r="Q158" s="5" t="e">
        <f t="shared" si="69"/>
        <v>#REF!</v>
      </c>
    </row>
    <row r="159" spans="1:17" ht="15.6">
      <c r="A159" s="26" t="s">
        <v>139</v>
      </c>
      <c r="B159" s="5">
        <v>3</v>
      </c>
      <c r="D159" s="5" t="str">
        <f>VLOOKUP($A159,'Food full composition_all'!$A$3:$AU$33,5+($B159*2),0)</f>
        <v>Soy flour, unspecified</v>
      </c>
      <c r="E159" s="42">
        <f>VLOOKUP($A159,'Food full composition_all'!$A$3:$AU$33,6+($B159*2),0)</f>
        <v>7.2</v>
      </c>
      <c r="F159" s="31">
        <f>VLOOKUP(D159,'Impact value reference table'!$B$3:$G$216,2,FALSE)</f>
        <v>10.66</v>
      </c>
      <c r="G159" s="5">
        <f t="shared" si="64"/>
        <v>0.27280193616000004</v>
      </c>
      <c r="H159" s="31">
        <f>VLOOKUP(D159,'Impact value reference table'!$B$3:$G$216,3,FALSE)</f>
        <v>1.17</v>
      </c>
      <c r="I159" s="5">
        <f t="shared" si="65"/>
        <v>2.9941675920000004E-2</v>
      </c>
      <c r="J159" s="31">
        <f>VLOOKUP(D159,'Impact value reference table'!$B$3:$G$216,4,FALSE)</f>
        <v>14.6</v>
      </c>
      <c r="K159" s="5">
        <f t="shared" si="66"/>
        <v>0.37363116959999998</v>
      </c>
      <c r="L159" s="31">
        <f>VLOOKUP(D159,'Impact value reference table'!$B$3:$G$216,5,FALSE)</f>
        <v>11.68</v>
      </c>
      <c r="M159" s="5">
        <f t="shared" si="67"/>
        <v>0.29890493567999998</v>
      </c>
      <c r="N159" s="31">
        <f>VLOOKUP(D159,'Impact value reference table'!$B$3:$G$216,6,FALSE)</f>
        <v>297.83</v>
      </c>
      <c r="O159" s="5">
        <f t="shared" si="68"/>
        <v>7.6218199480799997</v>
      </c>
      <c r="P159" s="31" t="e">
        <f>VLOOKUP(D159,'Impact value reference table'!$B$3:$G$216,7,FALSE)</f>
        <v>#REF!</v>
      </c>
      <c r="Q159" s="5" t="e">
        <f t="shared" si="69"/>
        <v>#REF!</v>
      </c>
    </row>
    <row r="160" spans="1:17" ht="15.6">
      <c r="A160" s="26" t="s">
        <v>139</v>
      </c>
      <c r="B160" s="5">
        <v>4</v>
      </c>
      <c r="D160" s="5" t="str">
        <f>VLOOKUP($A160,'Food full composition_all'!$A$3:$AU$33,5+($B160*2),0)</f>
        <v>Poultry fat, unspecified</v>
      </c>
      <c r="E160" s="42">
        <f>VLOOKUP($A160,'Food full composition_all'!$A$3:$AU$33,6+($B160*2),0)</f>
        <v>5.8</v>
      </c>
      <c r="F160" s="31">
        <f>VLOOKUP(D160,'Impact value reference table'!$B$3:$G$216,2,FALSE)</f>
        <v>0</v>
      </c>
      <c r="G160" s="5">
        <f t="shared" si="64"/>
        <v>0</v>
      </c>
      <c r="H160" s="31">
        <f>VLOOKUP(D160,'Impact value reference table'!$B$3:$G$216,3,FALSE)</f>
        <v>0</v>
      </c>
      <c r="I160" s="5">
        <f t="shared" si="65"/>
        <v>0</v>
      </c>
      <c r="J160" s="31">
        <f>VLOOKUP(D160,'Impact value reference table'!$B$3:$G$216,4,FALSE)</f>
        <v>0</v>
      </c>
      <c r="K160" s="5">
        <f t="shared" si="66"/>
        <v>0</v>
      </c>
      <c r="L160" s="31">
        <f>VLOOKUP(D160,'Impact value reference table'!$B$3:$G$216,5,FALSE)</f>
        <v>0</v>
      </c>
      <c r="M160" s="5">
        <f t="shared" si="67"/>
        <v>0</v>
      </c>
      <c r="N160" s="31">
        <f>VLOOKUP(D160,'Impact value reference table'!$B$3:$G$216,6,FALSE)</f>
        <v>0</v>
      </c>
      <c r="O160" s="5">
        <f t="shared" si="68"/>
        <v>0</v>
      </c>
      <c r="P160" s="31" t="e">
        <f>VLOOKUP(D160,'Impact value reference table'!$B$3:$G$216,7,FALSE)</f>
        <v>#REF!</v>
      </c>
      <c r="Q160" s="5" t="e">
        <f t="shared" si="69"/>
        <v>#REF!</v>
      </c>
    </row>
    <row r="161" spans="1:17" ht="15.6">
      <c r="A161" s="26" t="s">
        <v>139</v>
      </c>
      <c r="B161" s="5">
        <v>5</v>
      </c>
      <c r="D161" s="5" t="str">
        <f>VLOOKUP($A161,'Food full composition_all'!$A$3:$AU$33,5+($B161*2),0)</f>
        <v>Corn gluten meal 21, unspecified</v>
      </c>
      <c r="E161" s="42">
        <f>VLOOKUP($A161,'Food full composition_all'!$A$3:$AU$33,6+($B161*2),0)</f>
        <v>4.3</v>
      </c>
      <c r="F161" s="31">
        <f>VLOOKUP(D161,'Impact value reference table'!$B$3:$G$216,2,FALSE)</f>
        <v>0.7</v>
      </c>
      <c r="G161" s="5">
        <f t="shared" si="64"/>
        <v>1.0698533299999998E-2</v>
      </c>
      <c r="H161" s="31">
        <f>VLOOKUP(D161,'Impact value reference table'!$B$3:$G$216,3,FALSE)</f>
        <v>0.4</v>
      </c>
      <c r="I161" s="5">
        <f t="shared" si="65"/>
        <v>6.1134476000000004E-3</v>
      </c>
      <c r="J161" s="31">
        <f>VLOOKUP(D161,'Impact value reference table'!$B$3:$G$216,4,FALSE)</f>
        <v>2.6</v>
      </c>
      <c r="K161" s="5">
        <f t="shared" si="66"/>
        <v>3.97374094E-2</v>
      </c>
      <c r="L161" s="31">
        <f>VLOOKUP(D161,'Impact value reference table'!$B$3:$G$216,5,FALSE)</f>
        <v>0.9</v>
      </c>
      <c r="M161" s="5">
        <f t="shared" si="67"/>
        <v>1.37552571E-2</v>
      </c>
      <c r="N161" s="31">
        <f>VLOOKUP(D161,'Impact value reference table'!$B$3:$G$216,6,FALSE)</f>
        <v>48</v>
      </c>
      <c r="O161" s="5">
        <f t="shared" si="68"/>
        <v>0.73361371200000003</v>
      </c>
      <c r="P161" s="31" t="e">
        <f>VLOOKUP(D161,'Impact value reference table'!$B$3:$G$216,7,FALSE)</f>
        <v>#REF!</v>
      </c>
      <c r="Q161" s="5" t="e">
        <f t="shared" si="69"/>
        <v>#REF!</v>
      </c>
    </row>
    <row r="162" spans="1:17" ht="15.6">
      <c r="A162" s="26" t="s">
        <v>139</v>
      </c>
      <c r="B162" s="5">
        <v>6</v>
      </c>
      <c r="D162" s="5" t="str">
        <f>VLOOKUP($A162,'Food full composition_all'!$A$3:$AU$33,5+($B162*2),0)</f>
        <v>Brewer's yeast, unspecified</v>
      </c>
      <c r="E162" s="42">
        <f>VLOOKUP($A162,'Food full composition_all'!$A$3:$AU$33,6+($B162*2),0)</f>
        <v>3.3</v>
      </c>
      <c r="F162" s="31">
        <f>VLOOKUP(D162,'Impact value reference table'!$B$3:$G$216,2,FALSE)</f>
        <v>0</v>
      </c>
      <c r="G162" s="5">
        <f t="shared" si="64"/>
        <v>0</v>
      </c>
      <c r="H162" s="31">
        <f>VLOOKUP(D162,'Impact value reference table'!$B$3:$G$216,3,FALSE)</f>
        <v>0</v>
      </c>
      <c r="I162" s="5">
        <f t="shared" si="65"/>
        <v>0</v>
      </c>
      <c r="J162" s="31">
        <f>VLOOKUP(D162,'Impact value reference table'!$B$3:$G$216,4,FALSE)</f>
        <v>0</v>
      </c>
      <c r="K162" s="5">
        <f t="shared" si="66"/>
        <v>0</v>
      </c>
      <c r="L162" s="31">
        <f>VLOOKUP(D162,'Impact value reference table'!$B$3:$G$216,5,FALSE)</f>
        <v>0</v>
      </c>
      <c r="M162" s="5">
        <f t="shared" si="67"/>
        <v>0</v>
      </c>
      <c r="N162" s="31">
        <f>VLOOKUP(D162,'Impact value reference table'!$B$3:$G$216,6,FALSE)</f>
        <v>0</v>
      </c>
      <c r="O162" s="5">
        <f t="shared" si="68"/>
        <v>0</v>
      </c>
      <c r="P162" s="31" t="e">
        <f>VLOOKUP(D162,'Impact value reference table'!$B$3:$G$216,7,FALSE)</f>
        <v>#REF!</v>
      </c>
      <c r="Q162" s="5" t="e">
        <f t="shared" si="69"/>
        <v>#REF!</v>
      </c>
    </row>
    <row r="163" spans="1:17" ht="15.6">
      <c r="A163" s="26" t="s">
        <v>139</v>
      </c>
      <c r="B163" s="5">
        <v>7</v>
      </c>
      <c r="D163" s="5" t="str">
        <f>VLOOKUP($A163,'Food full composition_all'!$A$3:$AU$33,5+($B163*2),0)</f>
        <v>Digest</v>
      </c>
      <c r="E163" s="42">
        <f>VLOOKUP($A163,'Food full composition_all'!$A$3:$AU$33,6+($B163*2),0)</f>
        <v>0</v>
      </c>
      <c r="F163" s="31" t="e">
        <f>VLOOKUP(D163,'Impact value reference table'!$B$3:$G$216,2,FALSE)</f>
        <v>#N/A</v>
      </c>
      <c r="G163" s="5" t="e">
        <f t="shared" si="64"/>
        <v>#N/A</v>
      </c>
      <c r="H163" s="31" t="e">
        <f>VLOOKUP(D163,'Impact value reference table'!$B$3:$G$216,3,FALSE)</f>
        <v>#N/A</v>
      </c>
      <c r="I163" s="5" t="e">
        <f t="shared" si="65"/>
        <v>#N/A</v>
      </c>
      <c r="J163" s="31" t="e">
        <f>VLOOKUP(D163,'Impact value reference table'!$B$3:$G$216,4,FALSE)</f>
        <v>#N/A</v>
      </c>
      <c r="K163" s="5" t="e">
        <f t="shared" si="66"/>
        <v>#N/A</v>
      </c>
      <c r="L163" s="31" t="e">
        <f>VLOOKUP(D163,'Impact value reference table'!$B$3:$G$216,5,FALSE)</f>
        <v>#N/A</v>
      </c>
      <c r="M163" s="5" t="e">
        <f t="shared" si="67"/>
        <v>#N/A</v>
      </c>
      <c r="N163" s="31" t="e">
        <f>VLOOKUP(D163,'Impact value reference table'!$B$3:$G$216,6,FALSE)</f>
        <v>#N/A</v>
      </c>
      <c r="O163" s="5" t="e">
        <f t="shared" si="68"/>
        <v>#N/A</v>
      </c>
      <c r="P163" s="31" t="e">
        <f>VLOOKUP(D163,'Impact value reference table'!$B$3:$G$216,7,FALSE)</f>
        <v>#N/A</v>
      </c>
      <c r="Q163" s="5" t="e">
        <f t="shared" si="69"/>
        <v>#N/A</v>
      </c>
    </row>
    <row r="164" spans="1:17" ht="15.6">
      <c r="A164" s="26" t="s">
        <v>139</v>
      </c>
      <c r="B164" s="5">
        <v>8</v>
      </c>
      <c r="D164" s="5" t="str">
        <f>VLOOKUP($A164,'Food full composition_all'!$A$3:$AU$33,5+($B164*2),0)</f>
        <v>Sunflower oil, unspecified</v>
      </c>
      <c r="E164" s="42">
        <f>VLOOKUP($A164,'Food full composition_all'!$A$3:$AU$33,6+($B164*2),0)</f>
        <v>1.2</v>
      </c>
      <c r="F164" s="31">
        <f>VLOOKUP(D164,'Impact value reference table'!$B$3:$G$216,2,FALSE)</f>
        <v>2.08</v>
      </c>
      <c r="G164" s="5">
        <f t="shared" si="64"/>
        <v>8.8716076800000009E-3</v>
      </c>
      <c r="H164" s="31">
        <f>VLOOKUP(D164,'Impact value reference table'!$B$3:$G$216,3,FALSE)</f>
        <v>0.42</v>
      </c>
      <c r="I164" s="5">
        <f t="shared" si="65"/>
        <v>1.7913823199999998E-3</v>
      </c>
      <c r="J164" s="31">
        <f>VLOOKUP(D164,'Impact value reference table'!$B$3:$G$216,4,FALSE)</f>
        <v>3.11</v>
      </c>
      <c r="K164" s="5">
        <f t="shared" si="66"/>
        <v>1.326475956E-2</v>
      </c>
      <c r="L164" s="31">
        <f>VLOOKUP(D164,'Impact value reference table'!$B$3:$G$216,5,FALSE)</f>
        <v>5.67</v>
      </c>
      <c r="M164" s="5">
        <f t="shared" si="67"/>
        <v>2.4183661319999997E-2</v>
      </c>
      <c r="N164" s="31">
        <f>VLOOKUP(D164,'Impact value reference table'!$B$3:$G$216,6,FALSE)</f>
        <v>112</v>
      </c>
      <c r="O164" s="5">
        <f t="shared" si="68"/>
        <v>0.47770195200000004</v>
      </c>
      <c r="P164" s="31" t="e">
        <f>VLOOKUP(D164,'Impact value reference table'!$B$3:$G$216,7,FALSE)</f>
        <v>#REF!</v>
      </c>
      <c r="Q164" s="5" t="e">
        <f t="shared" si="69"/>
        <v>#REF!</v>
      </c>
    </row>
    <row r="165" spans="1:17" ht="15.6">
      <c r="A165" s="26" t="s">
        <v>139</v>
      </c>
      <c r="B165" s="5">
        <v>9</v>
      </c>
      <c r="D165" s="5" t="str">
        <f>VLOOKUP($A165,'Food full composition_all'!$A$3:$AU$33,5+($B165*2),0)</f>
        <v>Flaxseed, unspecified</v>
      </c>
      <c r="E165" s="42">
        <f>VLOOKUP($A165,'Food full composition_all'!$A$3:$AU$33,6+($B165*2),0)</f>
        <v>2</v>
      </c>
      <c r="F165" s="31">
        <f>VLOOKUP(D165,'Impact value reference table'!$B$3:$G$216,2,FALSE)</f>
        <v>3.55</v>
      </c>
      <c r="G165" s="5">
        <f t="shared" si="64"/>
        <v>2.5235742999999998E-2</v>
      </c>
      <c r="H165" s="31">
        <f>VLOOKUP(D165,'Impact value reference table'!$B$3:$G$216,3,FALSE)</f>
        <v>0.39</v>
      </c>
      <c r="I165" s="5">
        <f t="shared" si="65"/>
        <v>2.7723774000000001E-3</v>
      </c>
      <c r="J165" s="31">
        <f>VLOOKUP(D165,'Impact value reference table'!$B$3:$G$216,4,FALSE)</f>
        <v>4.8600000000000003</v>
      </c>
      <c r="K165" s="5">
        <f t="shared" si="66"/>
        <v>3.4548087600000006E-2</v>
      </c>
      <c r="L165" s="31">
        <f>VLOOKUP(D165,'Impact value reference table'!$B$3:$G$216,5,FALSE)</f>
        <v>3.89</v>
      </c>
      <c r="M165" s="5">
        <f t="shared" si="67"/>
        <v>2.7652687400000001E-2</v>
      </c>
      <c r="N165" s="31">
        <f>VLOOKUP(D165,'Impact value reference table'!$B$3:$G$216,6,FALSE)</f>
        <v>99.24</v>
      </c>
      <c r="O165" s="5">
        <f t="shared" si="68"/>
        <v>0.70546341839999993</v>
      </c>
      <c r="P165" s="31" t="e">
        <f>VLOOKUP(D165,'Impact value reference table'!$B$3:$G$216,7,FALSE)</f>
        <v>#REF!</v>
      </c>
      <c r="Q165" s="5" t="e">
        <f t="shared" si="69"/>
        <v>#REF!</v>
      </c>
    </row>
    <row r="166" spans="1:17" ht="15.6">
      <c r="A166" s="26" t="s">
        <v>139</v>
      </c>
      <c r="B166" s="5">
        <v>10</v>
      </c>
      <c r="D166" s="5" t="str">
        <f>VLOOKUP($A166,'Food full composition_all'!$A$3:$AU$33,5+($B166*2),0)</f>
        <v>Minerals</v>
      </c>
      <c r="E166" s="42">
        <f>VLOOKUP($A166,'Food full composition_all'!$A$3:$AU$33,6+($B166*2),0)</f>
        <v>0</v>
      </c>
      <c r="F166" s="31" t="e">
        <f>VLOOKUP(D166,'Impact value reference table'!$B$3:$G$216,2,FALSE)</f>
        <v>#N/A</v>
      </c>
      <c r="G166" s="5" t="e">
        <f t="shared" si="64"/>
        <v>#N/A</v>
      </c>
      <c r="H166" s="31" t="e">
        <f>VLOOKUP(D166,'Impact value reference table'!$B$3:$G$216,3,FALSE)</f>
        <v>#N/A</v>
      </c>
      <c r="I166" s="5" t="e">
        <f t="shared" si="65"/>
        <v>#N/A</v>
      </c>
      <c r="J166" s="31" t="e">
        <f>VLOOKUP(D166,'Impact value reference table'!$B$3:$G$216,4,FALSE)</f>
        <v>#N/A</v>
      </c>
      <c r="K166" s="5" t="e">
        <f t="shared" si="66"/>
        <v>#N/A</v>
      </c>
      <c r="L166" s="31" t="e">
        <f>VLOOKUP(D166,'Impact value reference table'!$B$3:$G$216,5,FALSE)</f>
        <v>#N/A</v>
      </c>
      <c r="M166" s="5" t="e">
        <f t="shared" si="67"/>
        <v>#N/A</v>
      </c>
      <c r="N166" s="31" t="e">
        <f>VLOOKUP(D166,'Impact value reference table'!$B$3:$G$216,6,FALSE)</f>
        <v>#N/A</v>
      </c>
      <c r="O166" s="5" t="e">
        <f t="shared" si="68"/>
        <v>#N/A</v>
      </c>
      <c r="P166" s="31" t="e">
        <f>VLOOKUP(D166,'Impact value reference table'!$B$3:$G$216,7,FALSE)</f>
        <v>#N/A</v>
      </c>
      <c r="Q166" s="5" t="e">
        <f t="shared" si="69"/>
        <v>#N/A</v>
      </c>
    </row>
    <row r="167" spans="1:17" ht="16.2" thickBot="1">
      <c r="A167" s="26" t="s">
        <v>139</v>
      </c>
      <c r="B167" s="5">
        <v>11</v>
      </c>
      <c r="D167" s="5">
        <f>VLOOKUP($A167,'Food full composition_all'!$A$3:$AU$33,5+($B167*2),0)</f>
        <v>0</v>
      </c>
      <c r="E167" s="42">
        <f>VLOOKUP($A167,'Food full composition_all'!$A$3:$AU$33,6+($B167*2),0)</f>
        <v>0</v>
      </c>
      <c r="F167" s="131" t="e">
        <f>VLOOKUP(D167,'Impact value reference table'!$B$3:$G$216,2,FALSE)</f>
        <v>#N/A</v>
      </c>
      <c r="G167" s="5" t="e">
        <f t="shared" si="64"/>
        <v>#N/A</v>
      </c>
      <c r="H167" s="31" t="e">
        <f>VLOOKUP(D167,'Impact value reference table'!$B$3:$G$216,3,FALSE)</f>
        <v>#N/A</v>
      </c>
      <c r="I167" s="5" t="e">
        <f t="shared" si="65"/>
        <v>#N/A</v>
      </c>
      <c r="J167" s="31" t="e">
        <f>VLOOKUP(D167,'Impact value reference table'!$B$3:$G$216,4,FALSE)</f>
        <v>#N/A</v>
      </c>
      <c r="K167" s="5" t="e">
        <f t="shared" si="66"/>
        <v>#N/A</v>
      </c>
      <c r="L167" s="31" t="e">
        <f>VLOOKUP(D167,'Impact value reference table'!$B$3:$G$216,5,FALSE)</f>
        <v>#N/A</v>
      </c>
      <c r="M167" s="5" t="e">
        <f t="shared" si="67"/>
        <v>#N/A</v>
      </c>
      <c r="N167" s="31" t="e">
        <f>VLOOKUP(D167,'Impact value reference table'!$B$3:$G$216,6,FALSE)</f>
        <v>#N/A</v>
      </c>
      <c r="O167" s="5" t="e">
        <f t="shared" si="68"/>
        <v>#N/A</v>
      </c>
      <c r="P167" s="31" t="e">
        <f>VLOOKUP(D167,'Impact value reference table'!$B$3:$G$216,7,FALSE)</f>
        <v>#N/A</v>
      </c>
      <c r="Q167" s="5" t="e">
        <f t="shared" si="69"/>
        <v>#N/A</v>
      </c>
    </row>
    <row r="168" spans="1:17" s="30" customFormat="1" ht="15.6">
      <c r="A168" s="29" t="s">
        <v>142</v>
      </c>
      <c r="B168" s="30">
        <v>1</v>
      </c>
      <c r="C168" s="30">
        <v>314.30599999999998</v>
      </c>
      <c r="D168" s="30" t="str">
        <f>VLOOKUP($A168,'Food full composition_all'!$A$3:$AU$33,5+($B168*2),0)</f>
        <v>Lamb meat, raw</v>
      </c>
      <c r="E168" s="45">
        <f>VLOOKUP($A168,'Food full composition_all'!$A$3:$AU$33,6+($B168*2),0)</f>
        <v>5</v>
      </c>
      <c r="F168" s="31">
        <f>VLOOKUP(D168,'Impact value reference table'!$B$3:$G$216,2,FALSE)</f>
        <v>116.96</v>
      </c>
      <c r="G168" s="130">
        <f t="shared" ref="G168:G186" si="70">(F168/(1000/$C$168))/100*E168</f>
        <v>1.8380614879999999</v>
      </c>
      <c r="H168" s="31">
        <f>VLOOKUP(D168,'Impact value reference table'!$B$3:$G$216,3,FALSE)</f>
        <v>12.64</v>
      </c>
      <c r="I168" s="130">
        <f t="shared" ref="I168:I186" si="71">(H168/(1000/$C$168))/100*E168</f>
        <v>0.19864139199999997</v>
      </c>
      <c r="J168" s="31">
        <f>VLOOKUP(D168,'Impact value reference table'!$B$3:$G$216,4,FALSE)</f>
        <v>43.62</v>
      </c>
      <c r="K168" s="130">
        <f t="shared" ref="K168:K186" si="72">(J168/(1000/$C$168))/100*E168</f>
        <v>0.68550138599999988</v>
      </c>
      <c r="L168" s="31">
        <f>VLOOKUP(D168,'Impact value reference table'!$B$3:$G$216,5,FALSE)</f>
        <v>30.98</v>
      </c>
      <c r="M168" s="130">
        <f t="shared" ref="M168:M186" si="73">(L168/(1000/$C$168))/100*E168</f>
        <v>0.48685999400000002</v>
      </c>
      <c r="N168" s="31">
        <f>VLOOKUP(D168,'Impact value reference table'!$B$3:$G$216,6,FALSE)</f>
        <v>569.62</v>
      </c>
      <c r="O168" s="130">
        <f t="shared" ref="O168:O186" si="74">(N168/(1000/$C$168))/100*E168</f>
        <v>8.9517491860000007</v>
      </c>
      <c r="P168" s="31" t="e">
        <f>VLOOKUP(D168,'Impact value reference table'!$B$3:$G$216,7,FALSE)</f>
        <v>#REF!</v>
      </c>
      <c r="Q168" s="130" t="e">
        <f t="shared" ref="Q168:Q186" si="75">(P168/(1000/$C$168))/100*E168</f>
        <v>#REF!</v>
      </c>
    </row>
    <row r="169" spans="1:17" ht="15.6">
      <c r="A169" s="26" t="s">
        <v>142</v>
      </c>
      <c r="B169" s="5">
        <v>2</v>
      </c>
      <c r="D169" s="5" t="str">
        <f>VLOOKUP($A169,'Food full composition_all'!$A$3:$AU$33,5+($B169*2),0)</f>
        <v>Sweet potato, cooked</v>
      </c>
      <c r="E169" s="42">
        <f>VLOOKUP($A169,'Food full composition_all'!$A$3:$AU$33,6+($B169*2),0)</f>
        <v>20</v>
      </c>
      <c r="F169" s="31">
        <f>VLOOKUP(D169,'Impact value reference table'!$B$3:$G$216,2,FALSE)</f>
        <v>1.2</v>
      </c>
      <c r="G169" s="5">
        <f t="shared" si="70"/>
        <v>7.543343999999999E-2</v>
      </c>
      <c r="H169" s="31">
        <f>VLOOKUP(D169,'Impact value reference table'!$B$3:$G$216,3,FALSE)</f>
        <v>0.6</v>
      </c>
      <c r="I169" s="5">
        <f t="shared" si="71"/>
        <v>3.7716719999999995E-2</v>
      </c>
      <c r="J169" s="31">
        <f>VLOOKUP(D169,'Impact value reference table'!$B$3:$G$216,4,FALSE)</f>
        <v>5.3</v>
      </c>
      <c r="K169" s="5">
        <f t="shared" si="72"/>
        <v>0.33316435999999999</v>
      </c>
      <c r="L169" s="31">
        <f>VLOOKUP(D169,'Impact value reference table'!$B$3:$G$216,5,FALSE)</f>
        <v>4.8</v>
      </c>
      <c r="M169" s="5">
        <f t="shared" si="73"/>
        <v>0.30173375999999996</v>
      </c>
      <c r="N169" s="31">
        <f>VLOOKUP(D169,'Impact value reference table'!$B$3:$G$216,6,FALSE)</f>
        <v>81</v>
      </c>
      <c r="O169" s="5">
        <f t="shared" si="74"/>
        <v>5.0917572</v>
      </c>
      <c r="P169" s="31" t="e">
        <f>VLOOKUP(D169,'Impact value reference table'!$B$3:$G$216,7,FALSE)</f>
        <v>#REF!</v>
      </c>
      <c r="Q169" s="5" t="e">
        <f t="shared" si="75"/>
        <v>#REF!</v>
      </c>
    </row>
    <row r="170" spans="1:17" ht="15.6">
      <c r="A170" s="26" t="s">
        <v>142</v>
      </c>
      <c r="B170" s="5">
        <v>3</v>
      </c>
      <c r="D170" s="5" t="str">
        <f>VLOOKUP($A170,'Food full composition_all'!$A$3:$AU$33,5+($B170*2),0)</f>
        <v>Potato, cooked</v>
      </c>
      <c r="E170" s="42">
        <f>VLOOKUP($A170,'Food full composition_all'!$A$3:$AU$33,6+($B170*2),0)</f>
        <v>16</v>
      </c>
      <c r="F170" s="31">
        <f>VLOOKUP(D170,'Impact value reference table'!$B$3:$G$216,2,FALSE)</f>
        <v>1.2</v>
      </c>
      <c r="G170" s="5">
        <f t="shared" si="70"/>
        <v>6.0346751999999997E-2</v>
      </c>
      <c r="H170" s="31">
        <f>VLOOKUP(D170,'Impact value reference table'!$B$3:$G$216,3,FALSE)</f>
        <v>0.6</v>
      </c>
      <c r="I170" s="5">
        <f t="shared" si="71"/>
        <v>3.0173375999999998E-2</v>
      </c>
      <c r="J170" s="31">
        <f>VLOOKUP(D170,'Impact value reference table'!$B$3:$G$216,4,FALSE)</f>
        <v>5.3</v>
      </c>
      <c r="K170" s="5">
        <f t="shared" si="72"/>
        <v>0.26653148799999998</v>
      </c>
      <c r="L170" s="31">
        <f>VLOOKUP(D170,'Impact value reference table'!$B$3:$G$216,5,FALSE)</f>
        <v>4.8</v>
      </c>
      <c r="M170" s="5">
        <f t="shared" si="73"/>
        <v>0.24138700799999999</v>
      </c>
      <c r="N170" s="31">
        <f>VLOOKUP(D170,'Impact value reference table'!$B$3:$G$216,6,FALSE)</f>
        <v>81</v>
      </c>
      <c r="O170" s="5">
        <f t="shared" si="74"/>
        <v>4.07340576</v>
      </c>
      <c r="P170" s="31" t="e">
        <f>VLOOKUP(D170,'Impact value reference table'!$B$3:$G$216,7,FALSE)</f>
        <v>#REF!</v>
      </c>
      <c r="Q170" s="5" t="e">
        <f t="shared" si="75"/>
        <v>#REF!</v>
      </c>
    </row>
    <row r="171" spans="1:17" ht="15.6">
      <c r="A171" s="26" t="s">
        <v>142</v>
      </c>
      <c r="B171" s="5">
        <v>4</v>
      </c>
      <c r="D171" s="5" t="str">
        <f>VLOOKUP($A171,'Food full composition_all'!$A$3:$AU$33,5+($B171*2),0)</f>
        <v>Pea, cooked</v>
      </c>
      <c r="E171" s="42">
        <f>VLOOKUP($A171,'Food full composition_all'!$A$3:$AU$33,6+($B171*2),0)</f>
        <v>5.8</v>
      </c>
      <c r="F171" s="31">
        <f>VLOOKUP(D171,'Impact value reference table'!$B$3:$G$216,2,FALSE)</f>
        <v>1.41</v>
      </c>
      <c r="G171" s="5">
        <f t="shared" si="70"/>
        <v>2.570394468E-2</v>
      </c>
      <c r="H171" s="31">
        <f>VLOOKUP(D171,'Impact value reference table'!$B$3:$G$216,3,FALSE)</f>
        <v>12.72</v>
      </c>
      <c r="I171" s="5">
        <f t="shared" si="71"/>
        <v>0.23188239456000001</v>
      </c>
      <c r="J171" s="31">
        <f>VLOOKUP(D171,'Impact value reference table'!$B$3:$G$216,4,FALSE)</f>
        <v>2.69</v>
      </c>
      <c r="K171" s="5">
        <f t="shared" si="72"/>
        <v>4.9038022119999997E-2</v>
      </c>
      <c r="L171" s="31">
        <f>VLOOKUP(D171,'Impact value reference table'!$B$3:$G$216,5,FALSE)</f>
        <v>2.4</v>
      </c>
      <c r="M171" s="5">
        <f t="shared" si="73"/>
        <v>4.3751395199999994E-2</v>
      </c>
      <c r="N171" s="31">
        <f>VLOOKUP(D171,'Impact value reference table'!$B$3:$G$216,6,FALSE)</f>
        <v>125.81</v>
      </c>
      <c r="O171" s="5">
        <f t="shared" si="74"/>
        <v>2.2934845958799999</v>
      </c>
      <c r="P171" s="31" t="e">
        <f>VLOOKUP(D171,'Impact value reference table'!$B$3:$G$216,7,FALSE)</f>
        <v>#REF!</v>
      </c>
      <c r="Q171" s="5" t="e">
        <f t="shared" si="75"/>
        <v>#REF!</v>
      </c>
    </row>
    <row r="172" spans="1:17" ht="15.6">
      <c r="A172" s="26" t="s">
        <v>142</v>
      </c>
      <c r="B172" s="5">
        <v>5</v>
      </c>
      <c r="D172" s="5" t="str">
        <f>VLOOKUP($A172,'Food full composition_all'!$A$3:$AU$33,5+($B172*2),0)</f>
        <v>Potato starch, unspecified</v>
      </c>
      <c r="E172" s="42">
        <f>VLOOKUP($A172,'Food full composition_all'!$A$3:$AU$33,6+($B172*2),0)</f>
        <v>4.3</v>
      </c>
      <c r="F172" s="31">
        <f>VLOOKUP(D172,'Impact value reference table'!$B$3:$G$216,2,FALSE)</f>
        <v>1.2</v>
      </c>
      <c r="G172" s="5">
        <f t="shared" si="70"/>
        <v>1.6218189599999999E-2</v>
      </c>
      <c r="H172" s="31">
        <f>VLOOKUP(D172,'Impact value reference table'!$B$3:$G$216,3,FALSE)</f>
        <v>0.6</v>
      </c>
      <c r="I172" s="5">
        <f t="shared" si="71"/>
        <v>8.1090947999999993E-3</v>
      </c>
      <c r="J172" s="31">
        <f>VLOOKUP(D172,'Impact value reference table'!$B$3:$G$216,4,FALSE)</f>
        <v>5.3</v>
      </c>
      <c r="K172" s="5">
        <f t="shared" si="72"/>
        <v>7.1630337399999994E-2</v>
      </c>
      <c r="L172" s="31">
        <f>VLOOKUP(D172,'Impact value reference table'!$B$3:$G$216,5,FALSE)</f>
        <v>4.8</v>
      </c>
      <c r="M172" s="5">
        <f t="shared" si="73"/>
        <v>6.4872758399999994E-2</v>
      </c>
      <c r="N172" s="31">
        <f>VLOOKUP(D172,'Impact value reference table'!$B$3:$G$216,6,FALSE)</f>
        <v>81</v>
      </c>
      <c r="O172" s="5">
        <f t="shared" si="74"/>
        <v>1.0947277979999999</v>
      </c>
      <c r="P172" s="31" t="e">
        <f>VLOOKUP(D172,'Impact value reference table'!$B$3:$G$216,7,FALSE)</f>
        <v>#REF!</v>
      </c>
      <c r="Q172" s="5" t="e">
        <f t="shared" si="75"/>
        <v>#REF!</v>
      </c>
    </row>
    <row r="173" spans="1:17" ht="15.6">
      <c r="A173" s="26" t="s">
        <v>142</v>
      </c>
      <c r="B173" s="5">
        <v>6</v>
      </c>
      <c r="D173" s="5" t="str">
        <f>VLOOKUP($A173,'Food full composition_all'!$A$3:$AU$33,5+($B173*2),0)</f>
        <v>Pea, cooked</v>
      </c>
      <c r="E173" s="42">
        <f>VLOOKUP($A173,'Food full composition_all'!$A$3:$AU$33,6+($B173*2),0)</f>
        <v>4</v>
      </c>
      <c r="F173" s="31">
        <f>VLOOKUP(D173,'Impact value reference table'!$B$3:$G$216,2,FALSE)</f>
        <v>1.41</v>
      </c>
      <c r="G173" s="5">
        <f t="shared" si="70"/>
        <v>1.77268584E-2</v>
      </c>
      <c r="H173" s="31">
        <f>VLOOKUP(D173,'Impact value reference table'!$B$3:$G$216,3,FALSE)</f>
        <v>12.72</v>
      </c>
      <c r="I173" s="5">
        <f t="shared" si="71"/>
        <v>0.15991889280000002</v>
      </c>
      <c r="J173" s="31">
        <f>VLOOKUP(D173,'Impact value reference table'!$B$3:$G$216,4,FALSE)</f>
        <v>2.69</v>
      </c>
      <c r="K173" s="5">
        <f t="shared" si="72"/>
        <v>3.3819325599999998E-2</v>
      </c>
      <c r="L173" s="31">
        <f>VLOOKUP(D173,'Impact value reference table'!$B$3:$G$216,5,FALSE)</f>
        <v>2.4</v>
      </c>
      <c r="M173" s="5">
        <f t="shared" si="73"/>
        <v>3.0173375999999998E-2</v>
      </c>
      <c r="N173" s="31">
        <f>VLOOKUP(D173,'Impact value reference table'!$B$3:$G$216,6,FALSE)</f>
        <v>125.81</v>
      </c>
      <c r="O173" s="5">
        <f t="shared" si="74"/>
        <v>1.5817135143999999</v>
      </c>
      <c r="P173" s="31" t="e">
        <f>VLOOKUP(D173,'Impact value reference table'!$B$3:$G$216,7,FALSE)</f>
        <v>#REF!</v>
      </c>
      <c r="Q173" s="5" t="e">
        <f t="shared" si="75"/>
        <v>#REF!</v>
      </c>
    </row>
    <row r="174" spans="1:17" ht="15.6">
      <c r="A174" s="26" t="s">
        <v>142</v>
      </c>
      <c r="B174" s="5">
        <v>7</v>
      </c>
      <c r="D174" s="5" t="str">
        <f>VLOOKUP($A174,'Food full composition_all'!$A$3:$AU$33,5+($B174*2),0)</f>
        <v>Lentil, cooked</v>
      </c>
      <c r="E174" s="42">
        <f>VLOOKUP($A174,'Food full composition_all'!$A$3:$AU$33,6+($B174*2),0)</f>
        <v>3.3</v>
      </c>
      <c r="F174" s="31">
        <f>VLOOKUP(D174,'Impact value reference table'!$B$3:$G$216,2,FALSE)</f>
        <v>5.68</v>
      </c>
      <c r="G174" s="5">
        <f t="shared" si="70"/>
        <v>5.8913516639999983E-2</v>
      </c>
      <c r="H174" s="31">
        <f>VLOOKUP(D174,'Impact value reference table'!$B$3:$G$216,3,FALSE)</f>
        <v>0.62</v>
      </c>
      <c r="I174" s="5">
        <f t="shared" si="71"/>
        <v>6.4307007599999997E-3</v>
      </c>
      <c r="J174" s="31">
        <f>VLOOKUP(D174,'Impact value reference table'!$B$3:$G$216,4,FALSE)</f>
        <v>7.78</v>
      </c>
      <c r="K174" s="5">
        <f t="shared" si="72"/>
        <v>8.0694922439999997E-2</v>
      </c>
      <c r="L174" s="31">
        <f>VLOOKUP(D174,'Impact value reference table'!$B$3:$G$216,5,FALSE)</f>
        <v>6.22</v>
      </c>
      <c r="M174" s="5">
        <f t="shared" si="73"/>
        <v>6.4514449559999992E-2</v>
      </c>
      <c r="N174" s="31">
        <f>VLOOKUP(D174,'Impact value reference table'!$B$3:$G$216,6,FALSE)</f>
        <v>158.63</v>
      </c>
      <c r="O174" s="5">
        <f t="shared" si="74"/>
        <v>1.6453259057399998</v>
      </c>
      <c r="P174" s="31" t="e">
        <f>VLOOKUP(D174,'Impact value reference table'!$B$3:$G$216,7,FALSE)</f>
        <v>#REF!</v>
      </c>
      <c r="Q174" s="5" t="e">
        <f t="shared" si="75"/>
        <v>#REF!</v>
      </c>
    </row>
    <row r="175" spans="1:17" ht="15.6">
      <c r="A175" s="26" t="s">
        <v>142</v>
      </c>
      <c r="B175" s="5">
        <v>8</v>
      </c>
      <c r="D175" s="5" t="str">
        <f>VLOOKUP($A175,'Food full composition_all'!$A$3:$AU$33,5+($B175*2),0)</f>
        <v>Flaxseed, unspecified</v>
      </c>
      <c r="E175" s="42">
        <f>VLOOKUP($A175,'Food full composition_all'!$A$3:$AU$33,6+($B175*2),0)</f>
        <v>1.2</v>
      </c>
      <c r="F175" s="31">
        <f>VLOOKUP(D175,'Impact value reference table'!$B$3:$G$216,2,FALSE)</f>
        <v>3.55</v>
      </c>
      <c r="G175" s="5">
        <f t="shared" si="70"/>
        <v>1.3389435599999997E-2</v>
      </c>
      <c r="H175" s="31">
        <f>VLOOKUP(D175,'Impact value reference table'!$B$3:$G$216,3,FALSE)</f>
        <v>0.39</v>
      </c>
      <c r="I175" s="5">
        <f t="shared" si="71"/>
        <v>1.4709520799999999E-3</v>
      </c>
      <c r="J175" s="31">
        <f>VLOOKUP(D175,'Impact value reference table'!$B$3:$G$216,4,FALSE)</f>
        <v>4.8600000000000003</v>
      </c>
      <c r="K175" s="5">
        <f t="shared" si="72"/>
        <v>1.8330325919999998E-2</v>
      </c>
      <c r="L175" s="31">
        <f>VLOOKUP(D175,'Impact value reference table'!$B$3:$G$216,5,FALSE)</f>
        <v>3.89</v>
      </c>
      <c r="M175" s="5">
        <f t="shared" si="73"/>
        <v>1.467180408E-2</v>
      </c>
      <c r="N175" s="31">
        <f>VLOOKUP(D175,'Impact value reference table'!$B$3:$G$216,6,FALSE)</f>
        <v>99.24</v>
      </c>
      <c r="O175" s="5">
        <f t="shared" si="74"/>
        <v>0.37430072927999997</v>
      </c>
      <c r="P175" s="31" t="e">
        <f>VLOOKUP(D175,'Impact value reference table'!$B$3:$G$216,7,FALSE)</f>
        <v>#REF!</v>
      </c>
      <c r="Q175" s="5" t="e">
        <f t="shared" si="75"/>
        <v>#REF!</v>
      </c>
    </row>
    <row r="176" spans="1:17" ht="15.6">
      <c r="A176" s="26" t="s">
        <v>142</v>
      </c>
      <c r="B176" s="5">
        <v>9</v>
      </c>
      <c r="D176" s="5" t="str">
        <f>VLOOKUP($A176,'Food full composition_all'!$A$3:$AU$33,5+($B176*2),0)</f>
        <v>Lamb meal, unspecified</v>
      </c>
      <c r="E176" s="42">
        <f>VLOOKUP($A176,'Food full composition_all'!$A$3:$AU$33,6+($B176*2),0)</f>
        <v>2</v>
      </c>
      <c r="F176" s="31">
        <f>VLOOKUP(D176,'Impact value reference table'!$B$3:$G$216,2,FALSE)</f>
        <v>345.5</v>
      </c>
      <c r="G176" s="5">
        <f t="shared" si="70"/>
        <v>2.17185446</v>
      </c>
      <c r="H176" s="31">
        <f>VLOOKUP(D176,'Impact value reference table'!$B$3:$G$216,3,FALSE)</f>
        <v>37.35</v>
      </c>
      <c r="I176" s="5">
        <f t="shared" si="71"/>
        <v>0.23478658200000002</v>
      </c>
      <c r="J176" s="31">
        <f>VLOOKUP(D176,'Impact value reference table'!$B$3:$G$216,4,FALSE)</f>
        <v>128.86000000000001</v>
      </c>
      <c r="K176" s="5">
        <f t="shared" si="72"/>
        <v>0.81002942320000004</v>
      </c>
      <c r="L176" s="31">
        <f>VLOOKUP(D176,'Impact value reference table'!$B$3:$G$216,5,FALSE)</f>
        <v>91.51</v>
      </c>
      <c r="M176" s="5">
        <f t="shared" si="73"/>
        <v>0.57524284120000002</v>
      </c>
      <c r="N176" s="31">
        <f>VLOOKUP(D176,'Impact value reference table'!$B$3:$G$216,6,FALSE)</f>
        <v>1682.68</v>
      </c>
      <c r="O176" s="5">
        <f t="shared" si="74"/>
        <v>10.5775284016</v>
      </c>
      <c r="P176" s="31" t="e">
        <f>VLOOKUP(D176,'Impact value reference table'!$B$3:$G$216,7,FALSE)</f>
        <v>#REF!</v>
      </c>
      <c r="Q176" s="5" t="e">
        <f t="shared" si="75"/>
        <v>#REF!</v>
      </c>
    </row>
    <row r="177" spans="1:17" ht="15.6">
      <c r="A177" s="26" t="s">
        <v>142</v>
      </c>
      <c r="B177" s="5">
        <v>10</v>
      </c>
      <c r="D177" s="5" t="str">
        <f>VLOOKUP($A177,'Food full composition_all'!$A$3:$AU$33,5+($B177*2),0)</f>
        <v>Minerals</v>
      </c>
      <c r="E177" s="42">
        <f>VLOOKUP($A177,'Food full composition_all'!$A$3:$AU$33,6+($B177*2),0)</f>
        <v>0</v>
      </c>
      <c r="F177" s="31" t="e">
        <f>VLOOKUP(D177,'Impact value reference table'!$B$3:$G$216,2,FALSE)</f>
        <v>#N/A</v>
      </c>
      <c r="G177" s="5" t="e">
        <f t="shared" si="70"/>
        <v>#N/A</v>
      </c>
      <c r="H177" s="31" t="e">
        <f>VLOOKUP(D177,'Impact value reference table'!$B$3:$G$216,3,FALSE)</f>
        <v>#N/A</v>
      </c>
      <c r="I177" s="5" t="e">
        <f t="shared" si="71"/>
        <v>#N/A</v>
      </c>
      <c r="J177" s="31" t="e">
        <f>VLOOKUP(D177,'Impact value reference table'!$B$3:$G$216,4,FALSE)</f>
        <v>#N/A</v>
      </c>
      <c r="K177" s="5" t="e">
        <f t="shared" si="72"/>
        <v>#N/A</v>
      </c>
      <c r="L177" s="31" t="e">
        <f>VLOOKUP(D177,'Impact value reference table'!$B$3:$G$216,5,FALSE)</f>
        <v>#N/A</v>
      </c>
      <c r="M177" s="5" t="e">
        <f t="shared" si="73"/>
        <v>#N/A</v>
      </c>
      <c r="N177" s="31" t="e">
        <f>VLOOKUP(D177,'Impact value reference table'!$B$3:$G$216,6,FALSE)</f>
        <v>#N/A</v>
      </c>
      <c r="O177" s="5" t="e">
        <f t="shared" si="74"/>
        <v>#N/A</v>
      </c>
      <c r="P177" s="31" t="e">
        <f>VLOOKUP(D177,'Impact value reference table'!$B$3:$G$216,7,FALSE)</f>
        <v>#N/A</v>
      </c>
      <c r="Q177" s="5" t="e">
        <f t="shared" si="75"/>
        <v>#N/A</v>
      </c>
    </row>
    <row r="178" spans="1:17" ht="15.6">
      <c r="A178" s="26" t="s">
        <v>142</v>
      </c>
      <c r="B178" s="5">
        <v>11</v>
      </c>
      <c r="D178" s="5" t="str">
        <f>VLOOKUP($A178,'Food full composition_all'!$A$3:$AU$33,5+($B178*2),0)</f>
        <v xml:space="preserve">Botanicals &amp; herbs </v>
      </c>
      <c r="E178" s="42">
        <f>VLOOKUP($A178,'Food full composition_all'!$A$3:$AU$33,6+($B178*2),0)</f>
        <v>0</v>
      </c>
      <c r="F178" s="31" t="e">
        <f>VLOOKUP(D178,'Impact value reference table'!$B$3:$G$216,2,FALSE)</f>
        <v>#N/A</v>
      </c>
      <c r="G178" s="5" t="e">
        <f t="shared" si="70"/>
        <v>#N/A</v>
      </c>
      <c r="H178" s="31" t="e">
        <f>VLOOKUP(D178,'Impact value reference table'!$B$3:$G$216,3,FALSE)</f>
        <v>#N/A</v>
      </c>
      <c r="I178" s="5" t="e">
        <f t="shared" si="71"/>
        <v>#N/A</v>
      </c>
      <c r="J178" s="31" t="e">
        <f>VLOOKUP(D178,'Impact value reference table'!$B$3:$G$216,4,FALSE)</f>
        <v>#N/A</v>
      </c>
      <c r="K178" s="5" t="e">
        <f t="shared" si="72"/>
        <v>#N/A</v>
      </c>
      <c r="L178" s="31" t="e">
        <f>VLOOKUP(D178,'Impact value reference table'!$B$3:$G$216,5,FALSE)</f>
        <v>#N/A</v>
      </c>
      <c r="M178" s="5" t="e">
        <f t="shared" si="73"/>
        <v>#N/A</v>
      </c>
      <c r="N178" s="31" t="e">
        <f>VLOOKUP(D178,'Impact value reference table'!$B$3:$G$216,6,FALSE)</f>
        <v>#N/A</v>
      </c>
      <c r="O178" s="5" t="e">
        <f t="shared" si="74"/>
        <v>#N/A</v>
      </c>
      <c r="P178" s="31" t="e">
        <f>VLOOKUP(D178,'Impact value reference table'!$B$3:$G$216,7,FALSE)</f>
        <v>#N/A</v>
      </c>
      <c r="Q178" s="5" t="e">
        <f t="shared" si="75"/>
        <v>#N/A</v>
      </c>
    </row>
    <row r="179" spans="1:17" ht="15.6">
      <c r="A179" s="26" t="s">
        <v>142</v>
      </c>
      <c r="B179" s="5">
        <v>12</v>
      </c>
      <c r="D179" s="5" t="str">
        <f>VLOOKUP($A179,'Food full composition_all'!$A$3:$AU$33,5+($B179*2),0)</f>
        <v>Sunflower oil, unspecified</v>
      </c>
      <c r="E179" s="42">
        <f>VLOOKUP($A179,'Food full composition_all'!$A$3:$AU$33,6+($B179*2),0)</f>
        <v>0.5</v>
      </c>
      <c r="F179" s="31">
        <f>VLOOKUP(D179,'Impact value reference table'!$B$3:$G$216,2,FALSE)</f>
        <v>2.08</v>
      </c>
      <c r="G179" s="5">
        <f t="shared" si="70"/>
        <v>3.2687823999999997E-3</v>
      </c>
      <c r="H179" s="31">
        <f>VLOOKUP(D179,'Impact value reference table'!$B$3:$G$216,3,FALSE)</f>
        <v>0.42</v>
      </c>
      <c r="I179" s="5">
        <f t="shared" si="71"/>
        <v>6.6004259999999999E-4</v>
      </c>
      <c r="J179" s="31">
        <f>VLOOKUP(D179,'Impact value reference table'!$B$3:$G$216,4,FALSE)</f>
        <v>3.11</v>
      </c>
      <c r="K179" s="5">
        <f t="shared" si="72"/>
        <v>4.8874582999999996E-3</v>
      </c>
      <c r="L179" s="31">
        <f>VLOOKUP(D179,'Impact value reference table'!$B$3:$G$216,5,FALSE)</f>
        <v>5.67</v>
      </c>
      <c r="M179" s="5">
        <f t="shared" si="73"/>
        <v>8.9105751E-3</v>
      </c>
      <c r="N179" s="31">
        <f>VLOOKUP(D179,'Impact value reference table'!$B$3:$G$216,6,FALSE)</f>
        <v>112</v>
      </c>
      <c r="O179" s="5">
        <f t="shared" si="74"/>
        <v>0.17601136000000001</v>
      </c>
      <c r="P179" s="31" t="e">
        <f>VLOOKUP(D179,'Impact value reference table'!$B$3:$G$216,7,FALSE)</f>
        <v>#REF!</v>
      </c>
      <c r="Q179" s="5" t="e">
        <f t="shared" si="75"/>
        <v>#REF!</v>
      </c>
    </row>
    <row r="180" spans="1:17" ht="15.6">
      <c r="A180" s="26" t="s">
        <v>142</v>
      </c>
      <c r="B180" s="5">
        <v>13</v>
      </c>
      <c r="D180" s="5" t="str">
        <f>VLOOKUP($A180,'Food full composition_all'!$A$3:$AU$33,5+($B180*2),0)</f>
        <v>Pea, unspecified</v>
      </c>
      <c r="E180" s="42">
        <f>VLOOKUP($A180,'Food full composition_all'!$A$3:$AU$33,6+($B180*2),0)</f>
        <v>0.5</v>
      </c>
      <c r="F180" s="31">
        <f>VLOOKUP(D180,'Impact value reference table'!$B$3:$G$216,2,FALSE)</f>
        <v>1.48</v>
      </c>
      <c r="G180" s="5">
        <f t="shared" si="70"/>
        <v>2.3258643999999997E-3</v>
      </c>
      <c r="H180" s="31">
        <f>VLOOKUP(D180,'Impact value reference table'!$B$3:$G$216,3,FALSE)</f>
        <v>13.31</v>
      </c>
      <c r="I180" s="5">
        <f t="shared" si="71"/>
        <v>2.09170643E-2</v>
      </c>
      <c r="J180" s="31">
        <f>VLOOKUP(D180,'Impact value reference table'!$B$3:$G$216,4,FALSE)</f>
        <v>2.81</v>
      </c>
      <c r="K180" s="5">
        <f t="shared" si="72"/>
        <v>4.4159993E-3</v>
      </c>
      <c r="L180" s="31">
        <f>VLOOKUP(D180,'Impact value reference table'!$B$3:$G$216,5,FALSE)</f>
        <v>2.5099999999999998</v>
      </c>
      <c r="M180" s="5">
        <f t="shared" si="73"/>
        <v>3.9445402999999995E-3</v>
      </c>
      <c r="N180" s="31">
        <f>VLOOKUP(D180,'Impact value reference table'!$B$3:$G$216,6,FALSE)</f>
        <v>131.58000000000001</v>
      </c>
      <c r="O180" s="5">
        <f t="shared" si="74"/>
        <v>0.20678191740000001</v>
      </c>
      <c r="P180" s="31" t="e">
        <f>VLOOKUP(D180,'Impact value reference table'!$B$3:$G$216,7,FALSE)</f>
        <v>#REF!</v>
      </c>
      <c r="Q180" s="5" t="e">
        <f t="shared" si="75"/>
        <v>#REF!</v>
      </c>
    </row>
    <row r="181" spans="1:17" ht="15.6">
      <c r="A181" s="26" t="s">
        <v>142</v>
      </c>
      <c r="B181" s="5">
        <v>14</v>
      </c>
      <c r="D181" s="5" t="str">
        <f>VLOOKUP($A181,'Food full composition_all'!$A$3:$AU$33,5+($B181*2),0)</f>
        <v>Prebiotics</v>
      </c>
      <c r="E181" s="42">
        <f>VLOOKUP($A181,'Food full composition_all'!$A$3:$AU$33,6+($B181*2),0)</f>
        <v>0</v>
      </c>
      <c r="F181" s="31" t="e">
        <f>VLOOKUP(D181,'Impact value reference table'!$B$3:$G$216,2,FALSE)</f>
        <v>#N/A</v>
      </c>
      <c r="G181" s="5" t="e">
        <f t="shared" si="70"/>
        <v>#N/A</v>
      </c>
      <c r="H181" s="31" t="e">
        <f>VLOOKUP(D181,'Impact value reference table'!$B$3:$G$216,3,FALSE)</f>
        <v>#N/A</v>
      </c>
      <c r="I181" s="5" t="e">
        <f t="shared" si="71"/>
        <v>#N/A</v>
      </c>
      <c r="J181" s="31" t="e">
        <f>VLOOKUP(D181,'Impact value reference table'!$B$3:$G$216,4,FALSE)</f>
        <v>#N/A</v>
      </c>
      <c r="K181" s="5" t="e">
        <f t="shared" si="72"/>
        <v>#N/A</v>
      </c>
      <c r="L181" s="31" t="e">
        <f>VLOOKUP(D181,'Impact value reference table'!$B$3:$G$216,5,FALSE)</f>
        <v>#N/A</v>
      </c>
      <c r="M181" s="5" t="e">
        <f t="shared" si="73"/>
        <v>#N/A</v>
      </c>
      <c r="N181" s="31" t="e">
        <f>VLOOKUP(D181,'Impact value reference table'!$B$3:$G$216,6,FALSE)</f>
        <v>#N/A</v>
      </c>
      <c r="O181" s="5" t="e">
        <f t="shared" si="74"/>
        <v>#N/A</v>
      </c>
      <c r="P181" s="31" t="e">
        <f>VLOOKUP(D181,'Impact value reference table'!$B$3:$G$216,7,FALSE)</f>
        <v>#N/A</v>
      </c>
      <c r="Q181" s="5" t="e">
        <f t="shared" si="75"/>
        <v>#N/A</v>
      </c>
    </row>
    <row r="182" spans="1:17" ht="15.6">
      <c r="A182" s="26" t="s">
        <v>142</v>
      </c>
      <c r="B182" s="5">
        <v>15</v>
      </c>
      <c r="D182" s="5" t="str">
        <f>VLOOKUP($A182,'Food full composition_all'!$A$3:$AU$33,5+($B182*2),0)</f>
        <v>Joint care mix</v>
      </c>
      <c r="E182" s="42">
        <f>VLOOKUP($A182,'Food full composition_all'!$A$3:$AU$33,6+($B182*2),0)</f>
        <v>0</v>
      </c>
      <c r="F182" s="31" t="e">
        <f>VLOOKUP(D182,'Impact value reference table'!$B$3:$G$216,2,FALSE)</f>
        <v>#N/A</v>
      </c>
      <c r="G182" s="5" t="e">
        <f t="shared" si="70"/>
        <v>#N/A</v>
      </c>
      <c r="H182" s="31" t="e">
        <f>VLOOKUP(D182,'Impact value reference table'!$B$3:$G$216,3,FALSE)</f>
        <v>#N/A</v>
      </c>
      <c r="I182" s="5" t="e">
        <f t="shared" si="71"/>
        <v>#N/A</v>
      </c>
      <c r="J182" s="31" t="e">
        <f>VLOOKUP(D182,'Impact value reference table'!$B$3:$G$216,4,FALSE)</f>
        <v>#N/A</v>
      </c>
      <c r="K182" s="5" t="e">
        <f t="shared" si="72"/>
        <v>#N/A</v>
      </c>
      <c r="L182" s="31" t="e">
        <f>VLOOKUP(D182,'Impact value reference table'!$B$3:$G$216,5,FALSE)</f>
        <v>#N/A</v>
      </c>
      <c r="M182" s="5" t="e">
        <f t="shared" si="73"/>
        <v>#N/A</v>
      </c>
      <c r="N182" s="31" t="e">
        <f>VLOOKUP(D182,'Impact value reference table'!$B$3:$G$216,6,FALSE)</f>
        <v>#N/A</v>
      </c>
      <c r="O182" s="5" t="e">
        <f t="shared" si="74"/>
        <v>#N/A</v>
      </c>
      <c r="P182" s="31" t="e">
        <f>VLOOKUP(D182,'Impact value reference table'!$B$3:$G$216,7,FALSE)</f>
        <v>#N/A</v>
      </c>
      <c r="Q182" s="5" t="e">
        <f t="shared" si="75"/>
        <v>#N/A</v>
      </c>
    </row>
    <row r="183" spans="1:17" ht="15.6">
      <c r="A183" s="26" t="s">
        <v>142</v>
      </c>
      <c r="B183" s="5">
        <v>16</v>
      </c>
      <c r="D183" s="5" t="str">
        <f>VLOOKUP($A183,'Food full composition_all'!$A$3:$AU$33,5+($B183*2),0)</f>
        <v>Cranberries</v>
      </c>
      <c r="E183" s="42">
        <f>VLOOKUP($A183,'Food full composition_all'!$A$3:$AU$33,6+($B183*2),0)</f>
        <v>0</v>
      </c>
      <c r="F183" s="31" t="e">
        <f>VLOOKUP(D183,'Impact value reference table'!$B$3:$G$216,2,FALSE)</f>
        <v>#N/A</v>
      </c>
      <c r="G183" s="5" t="e">
        <f t="shared" si="70"/>
        <v>#N/A</v>
      </c>
      <c r="H183" s="31" t="e">
        <f>VLOOKUP(D183,'Impact value reference table'!$B$3:$G$216,3,FALSE)</f>
        <v>#N/A</v>
      </c>
      <c r="I183" s="5" t="e">
        <f t="shared" si="71"/>
        <v>#N/A</v>
      </c>
      <c r="J183" s="31" t="e">
        <f>VLOOKUP(D183,'Impact value reference table'!$B$3:$G$216,4,FALSE)</f>
        <v>#N/A</v>
      </c>
      <c r="K183" s="5" t="e">
        <f t="shared" si="72"/>
        <v>#N/A</v>
      </c>
      <c r="L183" s="31" t="e">
        <f>VLOOKUP(D183,'Impact value reference table'!$B$3:$G$216,5,FALSE)</f>
        <v>#N/A</v>
      </c>
      <c r="M183" s="5" t="e">
        <f t="shared" si="73"/>
        <v>#N/A</v>
      </c>
      <c r="N183" s="31" t="e">
        <f>VLOOKUP(D183,'Impact value reference table'!$B$3:$G$216,6,FALSE)</f>
        <v>#N/A</v>
      </c>
      <c r="O183" s="5" t="e">
        <f t="shared" si="74"/>
        <v>#N/A</v>
      </c>
      <c r="P183" s="31" t="e">
        <f>VLOOKUP(D183,'Impact value reference table'!$B$3:$G$216,7,FALSE)</f>
        <v>#N/A</v>
      </c>
      <c r="Q183" s="5" t="e">
        <f t="shared" si="75"/>
        <v>#N/A</v>
      </c>
    </row>
    <row r="184" spans="1:17" ht="15.6">
      <c r="A184" s="26" t="s">
        <v>142</v>
      </c>
      <c r="B184" s="5">
        <v>17</v>
      </c>
      <c r="D184" s="5" t="str">
        <f>VLOOKUP($A184,'Food full composition_all'!$A$3:$AU$33,5+($B184*2),0)</f>
        <v>Apple, raw</v>
      </c>
      <c r="E184" s="42">
        <f>VLOOKUP($A184,'Food full composition_all'!$A$3:$AU$33,6+($B184*2),0)</f>
        <v>0.5</v>
      </c>
      <c r="F184" s="31">
        <f>VLOOKUP(D184,'Impact value reference table'!$B$3:$G$216,2,FALSE)</f>
        <v>0.8</v>
      </c>
      <c r="G184" s="5">
        <f t="shared" si="70"/>
        <v>1.2572240000000001E-3</v>
      </c>
      <c r="H184" s="31">
        <f>VLOOKUP(D184,'Impact value reference table'!$B$3:$G$216,3,FALSE)</f>
        <v>1.2</v>
      </c>
      <c r="I184" s="5">
        <f t="shared" si="71"/>
        <v>1.8858359999999999E-3</v>
      </c>
      <c r="J184" s="31">
        <f>VLOOKUP(D184,'Impact value reference table'!$B$3:$G$216,4,FALSE)</f>
        <v>7.4</v>
      </c>
      <c r="K184" s="5">
        <f t="shared" si="72"/>
        <v>1.1629321999999999E-2</v>
      </c>
      <c r="L184" s="31">
        <f>VLOOKUP(D184,'Impact value reference table'!$B$3:$G$216,5,FALSE)</f>
        <v>10</v>
      </c>
      <c r="M184" s="5">
        <f t="shared" si="73"/>
        <v>1.5715299999999998E-2</v>
      </c>
      <c r="N184" s="31">
        <f>VLOOKUP(D184,'Impact value reference table'!$B$3:$G$216,6,FALSE)</f>
        <v>610</v>
      </c>
      <c r="O184" s="5">
        <f t="shared" si="74"/>
        <v>0.95863329999999991</v>
      </c>
      <c r="P184" s="31" t="e">
        <f>VLOOKUP(D184,'Impact value reference table'!$B$3:$G$216,7,FALSE)</f>
        <v>#REF!</v>
      </c>
      <c r="Q184" s="5" t="e">
        <f t="shared" si="75"/>
        <v>#REF!</v>
      </c>
    </row>
    <row r="185" spans="1:17" ht="15.6">
      <c r="A185" s="26" t="s">
        <v>142</v>
      </c>
      <c r="B185" s="5">
        <v>18</v>
      </c>
      <c r="D185" s="5" t="str">
        <f>VLOOKUP($A185,'Food full composition_all'!$A$3:$AU$33,5+($B185*2),0)</f>
        <v>Spinach, cooked</v>
      </c>
      <c r="E185" s="42">
        <f>VLOOKUP($A185,'Food full composition_all'!$A$3:$AU$33,6+($B185*2),0)</f>
        <v>0.5</v>
      </c>
      <c r="F185" s="31">
        <f>VLOOKUP(D185,'Impact value reference table'!$B$3:$G$216,2,FALSE)</f>
        <v>1.74</v>
      </c>
      <c r="G185" s="5">
        <f t="shared" si="70"/>
        <v>2.7344621999999996E-3</v>
      </c>
      <c r="H185" s="31">
        <f>VLOOKUP(D185,'Impact value reference table'!$B$3:$G$216,3,FALSE)</f>
        <v>2.17</v>
      </c>
      <c r="I185" s="5">
        <f t="shared" si="71"/>
        <v>3.4102200999999999E-3</v>
      </c>
      <c r="J185" s="31">
        <f>VLOOKUP(D185,'Impact value reference table'!$B$3:$G$216,4,FALSE)</f>
        <v>27.83</v>
      </c>
      <c r="K185" s="5">
        <f t="shared" si="72"/>
        <v>4.3735679899999998E-2</v>
      </c>
      <c r="L185" s="31">
        <f>VLOOKUP(D185,'Impact value reference table'!$B$3:$G$216,5,FALSE)</f>
        <v>10</v>
      </c>
      <c r="M185" s="5">
        <f t="shared" si="73"/>
        <v>1.5715299999999998E-2</v>
      </c>
      <c r="N185" s="31">
        <f>VLOOKUP(D185,'Impact value reference table'!$B$3:$G$216,6,FALSE)</f>
        <v>447.83</v>
      </c>
      <c r="O185" s="5">
        <f t="shared" si="74"/>
        <v>0.70377827989999997</v>
      </c>
      <c r="P185" s="31" t="e">
        <f>VLOOKUP(D185,'Impact value reference table'!$B$3:$G$216,7,FALSE)</f>
        <v>#REF!</v>
      </c>
      <c r="Q185" s="5" t="e">
        <f t="shared" si="75"/>
        <v>#REF!</v>
      </c>
    </row>
    <row r="186" spans="1:17" ht="16.2" thickBot="1">
      <c r="A186" s="26" t="s">
        <v>142</v>
      </c>
      <c r="B186" s="5">
        <v>19</v>
      </c>
      <c r="D186" s="5">
        <f>VLOOKUP($A186,'Food full composition_all'!$A$3:$AU$33,5+($B186*2),0)</f>
        <v>0</v>
      </c>
      <c r="E186" s="42">
        <f>VLOOKUP($A186,'Food full composition_all'!$A$3:$AU$33,6+($B186*2),0)</f>
        <v>0</v>
      </c>
      <c r="F186" s="131" t="e">
        <f>VLOOKUP(D186,'Impact value reference table'!$B$3:$G$216,2,FALSE)</f>
        <v>#N/A</v>
      </c>
      <c r="G186" s="128" t="e">
        <f t="shared" si="70"/>
        <v>#N/A</v>
      </c>
      <c r="H186" s="31" t="e">
        <f>VLOOKUP(D186,'Impact value reference table'!$B$3:$G$216,3,FALSE)</f>
        <v>#N/A</v>
      </c>
      <c r="I186" s="128" t="e">
        <f t="shared" si="71"/>
        <v>#N/A</v>
      </c>
      <c r="J186" s="31" t="e">
        <f>VLOOKUP(D186,'Impact value reference table'!$B$3:$G$216,4,FALSE)</f>
        <v>#N/A</v>
      </c>
      <c r="K186" s="128" t="e">
        <f t="shared" si="72"/>
        <v>#N/A</v>
      </c>
      <c r="L186" s="31" t="e">
        <f>VLOOKUP(D186,'Impact value reference table'!$B$3:$G$216,5,FALSE)</f>
        <v>#N/A</v>
      </c>
      <c r="M186" s="128" t="e">
        <f t="shared" si="73"/>
        <v>#N/A</v>
      </c>
      <c r="N186" s="31" t="e">
        <f>VLOOKUP(D186,'Impact value reference table'!$B$3:$G$216,6,FALSE)</f>
        <v>#N/A</v>
      </c>
      <c r="O186" s="128" t="e">
        <f t="shared" si="74"/>
        <v>#N/A</v>
      </c>
      <c r="P186" s="31" t="e">
        <f>VLOOKUP(D186,'Impact value reference table'!$B$3:$G$216,7,FALSE)</f>
        <v>#N/A</v>
      </c>
      <c r="Q186" s="128" t="e">
        <f t="shared" si="75"/>
        <v>#N/A</v>
      </c>
    </row>
    <row r="187" spans="1:17" s="30" customFormat="1" ht="15.6">
      <c r="A187" s="29" t="s">
        <v>144</v>
      </c>
      <c r="B187" s="30">
        <v>1</v>
      </c>
      <c r="C187" s="30">
        <v>345.37799999999999</v>
      </c>
      <c r="D187" s="30" t="str">
        <f>VLOOKUP($A187,'Food full composition_all'!$A$3:$AU$33,5+($B187*2),0)</f>
        <v>Lamb meat, raw</v>
      </c>
      <c r="E187" s="45">
        <f>VLOOKUP($A187,'Food full composition_all'!$A$3:$AU$33,6+($B187*2),0)</f>
        <v>5</v>
      </c>
      <c r="F187" s="31">
        <f>VLOOKUP(D187,'Impact value reference table'!$B$3:$G$216,2,FALSE)</f>
        <v>116.96</v>
      </c>
      <c r="G187" s="5">
        <f t="shared" ref="G187:G206" si="76">(F187/(1000/$C$187))/100*E187</f>
        <v>2.0197705439999996</v>
      </c>
      <c r="H187" s="31">
        <f>VLOOKUP(D187,'Impact value reference table'!$B$3:$G$216,3,FALSE)</f>
        <v>12.64</v>
      </c>
      <c r="I187" s="5">
        <f t="shared" ref="I187:I206" si="77">(H187/(1000/$C$187))/100*E187</f>
        <v>0.21827889599999997</v>
      </c>
      <c r="J187" s="31">
        <f>VLOOKUP(D187,'Impact value reference table'!$B$3:$G$216,4,FALSE)</f>
        <v>43.62</v>
      </c>
      <c r="K187" s="5">
        <f t="shared" ref="K187:K206" si="78">(J187/(1000/$C$187))/100*E187</f>
        <v>0.75326941799999991</v>
      </c>
      <c r="L187" s="31">
        <f>VLOOKUP(D187,'Impact value reference table'!$B$3:$G$216,5,FALSE)</f>
        <v>30.98</v>
      </c>
      <c r="M187" s="5">
        <f t="shared" ref="M187:M206" si="79">(L187/(1000/$C$187))/100*E187</f>
        <v>0.53499052199999997</v>
      </c>
      <c r="N187" s="31">
        <f>VLOOKUP(D187,'Impact value reference table'!$B$3:$G$216,6,FALSE)</f>
        <v>569.62</v>
      </c>
      <c r="O187" s="5">
        <f t="shared" ref="O187:O206" si="80">(N187/(1000/$C$187))/100*E187</f>
        <v>9.8367108179999985</v>
      </c>
      <c r="P187" s="31" t="e">
        <f>VLOOKUP(D187,'Impact value reference table'!$B$3:$G$216,7,FALSE)</f>
        <v>#REF!</v>
      </c>
      <c r="Q187" s="5" t="e">
        <f t="shared" ref="Q187:Q206" si="81">(P187/(1000/$C$187))/100*E187</f>
        <v>#REF!</v>
      </c>
    </row>
    <row r="188" spans="1:17" ht="15.6">
      <c r="A188" s="26" t="s">
        <v>144</v>
      </c>
      <c r="B188" s="5">
        <v>2</v>
      </c>
      <c r="D188" s="5" t="str">
        <f>VLOOKUP($A188,'Food full composition_all'!$A$3:$AU$33,5+($B188*2),0)</f>
        <v>White rice, cooked</v>
      </c>
      <c r="E188" s="42">
        <f>VLOOKUP($A188,'Food full composition_all'!$A$3:$AU$33,6+($B188*2),0)</f>
        <v>26</v>
      </c>
      <c r="F188" s="31">
        <f>VLOOKUP(D188,'Impact value reference table'!$B$3:$G$216,2,FALSE)</f>
        <v>0.8</v>
      </c>
      <c r="G188" s="5">
        <f t="shared" si="76"/>
        <v>7.1838624000000004E-2</v>
      </c>
      <c r="H188" s="31">
        <f>VLOOKUP(D188,'Impact value reference table'!$B$3:$G$216,3,FALSE)</f>
        <v>1.2</v>
      </c>
      <c r="I188" s="5">
        <f t="shared" si="77"/>
        <v>0.107757936</v>
      </c>
      <c r="J188" s="31">
        <f>VLOOKUP(D188,'Impact value reference table'!$B$3:$G$216,4,FALSE)</f>
        <v>7.4</v>
      </c>
      <c r="K188" s="5">
        <f t="shared" si="78"/>
        <v>0.66450727199999993</v>
      </c>
      <c r="L188" s="31">
        <f>VLOOKUP(D188,'Impact value reference table'!$B$3:$G$216,5,FALSE)</f>
        <v>10</v>
      </c>
      <c r="M188" s="5">
        <f t="shared" si="79"/>
        <v>0.89798279999999986</v>
      </c>
      <c r="N188" s="31">
        <f>VLOOKUP(D188,'Impact value reference table'!$B$3:$G$216,6,FALSE)</f>
        <v>610</v>
      </c>
      <c r="O188" s="5">
        <f t="shared" si="80"/>
        <v>54.776950800000002</v>
      </c>
      <c r="P188" s="31" t="e">
        <f>VLOOKUP(D188,'Impact value reference table'!$B$3:$G$216,7,FALSE)</f>
        <v>#REF!</v>
      </c>
      <c r="Q188" s="5" t="e">
        <f t="shared" si="81"/>
        <v>#REF!</v>
      </c>
    </row>
    <row r="189" spans="1:17" ht="15.6">
      <c r="A189" s="26" t="s">
        <v>144</v>
      </c>
      <c r="B189" s="5">
        <v>3</v>
      </c>
      <c r="D189" s="5" t="str">
        <f>VLOOKUP($A189,'Food full composition_all'!$A$3:$AU$33,5+($B189*2),0)</f>
        <v>Corn gluten meal 21, unspecified</v>
      </c>
      <c r="E189" s="42">
        <f>VLOOKUP($A189,'Food full composition_all'!$A$3:$AU$33,6+($B189*2),0)</f>
        <v>7.2</v>
      </c>
      <c r="F189" s="31">
        <f>VLOOKUP(D189,'Impact value reference table'!$B$3:$G$216,2,FALSE)</f>
        <v>0.7</v>
      </c>
      <c r="G189" s="5">
        <f t="shared" si="76"/>
        <v>1.7407051199999999E-2</v>
      </c>
      <c r="H189" s="31">
        <f>VLOOKUP(D189,'Impact value reference table'!$B$3:$G$216,3,FALSE)</f>
        <v>0.4</v>
      </c>
      <c r="I189" s="5">
        <f t="shared" si="77"/>
        <v>9.9468864000000004E-3</v>
      </c>
      <c r="J189" s="31">
        <f>VLOOKUP(D189,'Impact value reference table'!$B$3:$G$216,4,FALSE)</f>
        <v>2.6</v>
      </c>
      <c r="K189" s="5">
        <f t="shared" si="78"/>
        <v>6.4654761599999999E-2</v>
      </c>
      <c r="L189" s="31">
        <f>VLOOKUP(D189,'Impact value reference table'!$B$3:$G$216,5,FALSE)</f>
        <v>0.9</v>
      </c>
      <c r="M189" s="5">
        <f t="shared" si="79"/>
        <v>2.2380494400000003E-2</v>
      </c>
      <c r="N189" s="31">
        <f>VLOOKUP(D189,'Impact value reference table'!$B$3:$G$216,6,FALSE)</f>
        <v>48</v>
      </c>
      <c r="O189" s="5">
        <f t="shared" si="80"/>
        <v>1.1936263679999999</v>
      </c>
      <c r="P189" s="31" t="e">
        <f>VLOOKUP(D189,'Impact value reference table'!$B$3:$G$216,7,FALSE)</f>
        <v>#REF!</v>
      </c>
      <c r="Q189" s="5" t="e">
        <f t="shared" si="81"/>
        <v>#REF!</v>
      </c>
    </row>
    <row r="190" spans="1:17" ht="15.6">
      <c r="A190" s="26" t="s">
        <v>144</v>
      </c>
      <c r="B190" s="5">
        <v>4</v>
      </c>
      <c r="D190" s="5" t="str">
        <f>VLOOKUP($A190,'Food full composition_all'!$A$3:$AU$33,5+($B190*2),0)</f>
        <v>Poultry fat, unspecified</v>
      </c>
      <c r="E190" s="42">
        <f>VLOOKUP($A190,'Food full composition_all'!$A$3:$AU$33,6+($B190*2),0)</f>
        <v>5.8</v>
      </c>
      <c r="F190" s="31">
        <f>VLOOKUP(D190,'Impact value reference table'!$B$3:$G$216,2,FALSE)</f>
        <v>0</v>
      </c>
      <c r="G190" s="5">
        <f t="shared" si="76"/>
        <v>0</v>
      </c>
      <c r="H190" s="31">
        <f>VLOOKUP(D190,'Impact value reference table'!$B$3:$G$216,3,FALSE)</f>
        <v>0</v>
      </c>
      <c r="I190" s="5">
        <f t="shared" si="77"/>
        <v>0</v>
      </c>
      <c r="J190" s="31">
        <f>VLOOKUP(D190,'Impact value reference table'!$B$3:$G$216,4,FALSE)</f>
        <v>0</v>
      </c>
      <c r="K190" s="5">
        <f t="shared" si="78"/>
        <v>0</v>
      </c>
      <c r="L190" s="31">
        <f>VLOOKUP(D190,'Impact value reference table'!$B$3:$G$216,5,FALSE)</f>
        <v>0</v>
      </c>
      <c r="M190" s="5">
        <f t="shared" si="79"/>
        <v>0</v>
      </c>
      <c r="N190" s="31">
        <f>VLOOKUP(D190,'Impact value reference table'!$B$3:$G$216,6,FALSE)</f>
        <v>0</v>
      </c>
      <c r="O190" s="5">
        <f t="shared" si="80"/>
        <v>0</v>
      </c>
      <c r="P190" s="31" t="e">
        <f>VLOOKUP(D190,'Impact value reference table'!$B$3:$G$216,7,FALSE)</f>
        <v>#REF!</v>
      </c>
      <c r="Q190" s="5" t="e">
        <f t="shared" si="81"/>
        <v>#REF!</v>
      </c>
    </row>
    <row r="191" spans="1:17" ht="15.6">
      <c r="A191" s="26" t="s">
        <v>144</v>
      </c>
      <c r="B191" s="5">
        <v>5</v>
      </c>
      <c r="D191" s="5" t="str">
        <f>VLOOKUP($A191,'Food full composition_all'!$A$3:$AU$33,5+($B191*2),0)</f>
        <v>Beet pulp, unspecified</v>
      </c>
      <c r="E191" s="42">
        <f>VLOOKUP($A191,'Food full composition_all'!$A$3:$AU$33,6+($B191*2),0)</f>
        <v>4.3</v>
      </c>
      <c r="F191" s="31">
        <f>VLOOKUP(D191,'Impact value reference table'!$B$3:$G$216,2,FALSE)</f>
        <v>0.13</v>
      </c>
      <c r="G191" s="5">
        <f t="shared" si="76"/>
        <v>1.9306630199999997E-3</v>
      </c>
      <c r="H191" s="31">
        <f>VLOOKUP(D191,'Impact value reference table'!$B$3:$G$216,3,FALSE)</f>
        <v>0.17</v>
      </c>
      <c r="I191" s="5">
        <f t="shared" si="77"/>
        <v>2.5247131799999998E-3</v>
      </c>
      <c r="J191" s="31">
        <f>VLOOKUP(D191,'Impact value reference table'!$B$3:$G$216,4,FALSE)</f>
        <v>1.25</v>
      </c>
      <c r="K191" s="5">
        <f t="shared" si="78"/>
        <v>1.8564067499999996E-2</v>
      </c>
      <c r="L191" s="31">
        <f>VLOOKUP(D191,'Impact value reference table'!$B$3:$G$216,5,FALSE)</f>
        <v>0.69</v>
      </c>
      <c r="M191" s="5">
        <f t="shared" si="79"/>
        <v>1.0247365259999997E-2</v>
      </c>
      <c r="N191" s="31">
        <f>VLOOKUP(D191,'Impact value reference table'!$B$3:$G$216,6,FALSE)</f>
        <v>12.09</v>
      </c>
      <c r="O191" s="5">
        <f t="shared" si="80"/>
        <v>0.17955166085999996</v>
      </c>
      <c r="P191" s="31" t="e">
        <f>VLOOKUP(D191,'Impact value reference table'!$B$3:$G$216,7,FALSE)</f>
        <v>#REF!</v>
      </c>
      <c r="Q191" s="5" t="e">
        <f t="shared" si="81"/>
        <v>#REF!</v>
      </c>
    </row>
    <row r="192" spans="1:17" ht="15.6">
      <c r="A192" s="26" t="s">
        <v>144</v>
      </c>
      <c r="B192" s="5">
        <v>6</v>
      </c>
      <c r="D192" s="5" t="str">
        <f>VLOOKUP($A192,'Food full composition_all'!$A$3:$AU$33,5+($B192*2),0)</f>
        <v>Egg powder, unspecified</v>
      </c>
      <c r="E192" s="42">
        <f>VLOOKUP($A192,'Food full composition_all'!$A$3:$AU$33,6+($B192*2),0)</f>
        <v>3.3</v>
      </c>
      <c r="F192" s="31">
        <f>VLOOKUP(D192,'Impact value reference table'!$B$3:$G$216,2,FALSE)</f>
        <v>5.16</v>
      </c>
      <c r="G192" s="5">
        <f t="shared" si="76"/>
        <v>5.8810965839999993E-2</v>
      </c>
      <c r="H192" s="31">
        <f>VLOOKUP(D192,'Impact value reference table'!$B$3:$G$216,3,FALSE)</f>
        <v>3.8</v>
      </c>
      <c r="I192" s="5">
        <f t="shared" si="77"/>
        <v>4.3310401199999994E-2</v>
      </c>
      <c r="J192" s="31">
        <f>VLOOKUP(D192,'Impact value reference table'!$B$3:$G$216,4,FALSE)</f>
        <v>43.42</v>
      </c>
      <c r="K192" s="5">
        <f t="shared" si="78"/>
        <v>0.49487832107999996</v>
      </c>
      <c r="L192" s="31">
        <f>VLOOKUP(D192,'Impact value reference table'!$B$3:$G$216,5,FALSE)</f>
        <v>18.09</v>
      </c>
      <c r="M192" s="5">
        <f t="shared" si="79"/>
        <v>0.20618030465999998</v>
      </c>
      <c r="N192" s="31">
        <f>VLOOKUP(D192,'Impact value reference table'!$B$3:$G$216,6,FALSE)</f>
        <v>471.26</v>
      </c>
      <c r="O192" s="5">
        <f t="shared" si="80"/>
        <v>5.3711735972399994</v>
      </c>
      <c r="P192" s="31" t="e">
        <f>VLOOKUP(D192,'Impact value reference table'!$B$3:$G$216,7,FALSE)</f>
        <v>#REF!</v>
      </c>
      <c r="Q192" s="5" t="e">
        <f t="shared" si="81"/>
        <v>#REF!</v>
      </c>
    </row>
    <row r="193" spans="1:17" ht="15.6">
      <c r="A193" s="26" t="s">
        <v>144</v>
      </c>
      <c r="B193" s="5">
        <v>7</v>
      </c>
      <c r="D193" s="5" t="str">
        <f>VLOOKUP($A193,'Food full composition_all'!$A$3:$AU$33,5+($B193*2),0)</f>
        <v>Chicken protein hydrolysate, unpecified</v>
      </c>
      <c r="E193" s="42">
        <f>VLOOKUP($A193,'Food full composition_all'!$A$3:$AU$33,6+($B193*2),0)</f>
        <v>3.3</v>
      </c>
      <c r="F193" s="31">
        <f>VLOOKUP(D193,'Impact value reference table'!$B$3:$G$216,2,FALSE)</f>
        <v>17.46</v>
      </c>
      <c r="G193" s="5">
        <f t="shared" si="76"/>
        <v>0.19899989603999998</v>
      </c>
      <c r="H193" s="31">
        <f>VLOOKUP(D193,'Impact value reference table'!$B$3:$G$216,3,FALSE)</f>
        <v>14.02</v>
      </c>
      <c r="I193" s="5">
        <f t="shared" si="77"/>
        <v>0.15979258547999994</v>
      </c>
      <c r="J193" s="31">
        <f>VLOOKUP(D193,'Impact value reference table'!$B$3:$G$216,4,FALSE)</f>
        <v>145.08000000000001</v>
      </c>
      <c r="K193" s="5">
        <f t="shared" si="78"/>
        <v>1.65354552792</v>
      </c>
      <c r="L193" s="31">
        <f>VLOOKUP(D193,'Impact value reference table'!$B$3:$G$216,5,FALSE)</f>
        <v>68.849999999999994</v>
      </c>
      <c r="M193" s="5">
        <f t="shared" si="79"/>
        <v>0.78471608489999978</v>
      </c>
      <c r="N193" s="31">
        <f>VLOOKUP(D193,'Impact value reference table'!$B$3:$G$216,6,FALSE)</f>
        <v>936.89</v>
      </c>
      <c r="O193" s="5">
        <f t="shared" si="80"/>
        <v>10.678179415859999</v>
      </c>
      <c r="P193" s="31" t="e">
        <f>VLOOKUP(D193,'Impact value reference table'!$B$3:$G$216,7,FALSE)</f>
        <v>#REF!</v>
      </c>
      <c r="Q193" s="5" t="e">
        <f t="shared" si="81"/>
        <v>#REF!</v>
      </c>
    </row>
    <row r="194" spans="1:17" ht="15.6">
      <c r="A194" s="26" t="s">
        <v>144</v>
      </c>
      <c r="B194" s="5">
        <v>8</v>
      </c>
      <c r="D194" s="5" t="str">
        <f>VLOOKUP($A194,'Food full composition_all'!$A$3:$AU$33,5+($B194*2),0)</f>
        <v>Brewer's yeast, unspecified</v>
      </c>
      <c r="E194" s="42">
        <f>VLOOKUP($A194,'Food full composition_all'!$A$3:$AU$33,6+($B194*2),0)</f>
        <v>1.2</v>
      </c>
      <c r="F194" s="31">
        <f>VLOOKUP(D194,'Impact value reference table'!$B$3:$G$216,2,FALSE)</f>
        <v>0</v>
      </c>
      <c r="G194" s="5">
        <f t="shared" si="76"/>
        <v>0</v>
      </c>
      <c r="H194" s="31">
        <f>VLOOKUP(D194,'Impact value reference table'!$B$3:$G$216,3,FALSE)</f>
        <v>0</v>
      </c>
      <c r="I194" s="5">
        <f t="shared" si="77"/>
        <v>0</v>
      </c>
      <c r="J194" s="31">
        <f>VLOOKUP(D194,'Impact value reference table'!$B$3:$G$216,4,FALSE)</f>
        <v>0</v>
      </c>
      <c r="K194" s="5">
        <f t="shared" si="78"/>
        <v>0</v>
      </c>
      <c r="L194" s="31">
        <f>VLOOKUP(D194,'Impact value reference table'!$B$3:$G$216,5,FALSE)</f>
        <v>0</v>
      </c>
      <c r="M194" s="5">
        <f t="shared" si="79"/>
        <v>0</v>
      </c>
      <c r="N194" s="31">
        <f>VLOOKUP(D194,'Impact value reference table'!$B$3:$G$216,6,FALSE)</f>
        <v>0</v>
      </c>
      <c r="O194" s="5">
        <f t="shared" si="80"/>
        <v>0</v>
      </c>
      <c r="P194" s="31" t="e">
        <f>VLOOKUP(D194,'Impact value reference table'!$B$3:$G$216,7,FALSE)</f>
        <v>#REF!</v>
      </c>
      <c r="Q194" s="5" t="e">
        <f t="shared" si="81"/>
        <v>#REF!</v>
      </c>
    </row>
    <row r="195" spans="1:17" ht="15.6">
      <c r="A195" s="26" t="s">
        <v>144</v>
      </c>
      <c r="B195" s="5">
        <v>9</v>
      </c>
      <c r="D195" s="5" t="str">
        <f>VLOOKUP($A195,'Food full composition_all'!$A$3:$AU$33,5+($B195*2),0)</f>
        <v>Flaxseed, unspecified</v>
      </c>
      <c r="E195" s="42">
        <f>VLOOKUP($A195,'Food full composition_all'!$A$3:$AU$33,6+($B195*2),0)</f>
        <v>2</v>
      </c>
      <c r="F195" s="31">
        <f>VLOOKUP(D195,'Impact value reference table'!$B$3:$G$216,2,FALSE)</f>
        <v>3.55</v>
      </c>
      <c r="G195" s="5">
        <f t="shared" si="76"/>
        <v>2.4521837999999997E-2</v>
      </c>
      <c r="H195" s="31">
        <f>VLOOKUP(D195,'Impact value reference table'!$B$3:$G$216,3,FALSE)</f>
        <v>0.39</v>
      </c>
      <c r="I195" s="5">
        <f t="shared" si="77"/>
        <v>2.6939483999999995E-3</v>
      </c>
      <c r="J195" s="31">
        <f>VLOOKUP(D195,'Impact value reference table'!$B$3:$G$216,4,FALSE)</f>
        <v>4.8600000000000003</v>
      </c>
      <c r="K195" s="5">
        <f t="shared" si="78"/>
        <v>3.3570741599999995E-2</v>
      </c>
      <c r="L195" s="31">
        <f>VLOOKUP(D195,'Impact value reference table'!$B$3:$G$216,5,FALSE)</f>
        <v>3.89</v>
      </c>
      <c r="M195" s="5">
        <f t="shared" si="79"/>
        <v>2.68704084E-2</v>
      </c>
      <c r="N195" s="31">
        <f>VLOOKUP(D195,'Impact value reference table'!$B$3:$G$216,6,FALSE)</f>
        <v>99.24</v>
      </c>
      <c r="O195" s="5">
        <f t="shared" si="80"/>
        <v>0.6855062543999999</v>
      </c>
      <c r="P195" s="31" t="e">
        <f>VLOOKUP(D195,'Impact value reference table'!$B$3:$G$216,7,FALSE)</f>
        <v>#REF!</v>
      </c>
      <c r="Q195" s="5" t="e">
        <f t="shared" si="81"/>
        <v>#REF!</v>
      </c>
    </row>
    <row r="196" spans="1:17" ht="15.6">
      <c r="A196" s="26" t="s">
        <v>144</v>
      </c>
      <c r="B196" s="5">
        <v>10</v>
      </c>
      <c r="D196" s="5" t="str">
        <f>VLOOKUP($A196,'Food full composition_all'!$A$3:$AU$33,5+($B196*2),0)</f>
        <v>Krill</v>
      </c>
      <c r="E196" s="42">
        <f>VLOOKUP($A196,'Food full composition_all'!$A$3:$AU$33,6+($B196*2),0)</f>
        <v>0</v>
      </c>
      <c r="F196" s="31" t="e">
        <f>VLOOKUP(D196,'Impact value reference table'!$B$3:$G$216,2,FALSE)</f>
        <v>#N/A</v>
      </c>
      <c r="G196" s="5" t="e">
        <f t="shared" si="76"/>
        <v>#N/A</v>
      </c>
      <c r="H196" s="31" t="e">
        <f>VLOOKUP(D196,'Impact value reference table'!$B$3:$G$216,3,FALSE)</f>
        <v>#N/A</v>
      </c>
      <c r="I196" s="5" t="e">
        <f t="shared" si="77"/>
        <v>#N/A</v>
      </c>
      <c r="J196" s="31" t="e">
        <f>VLOOKUP(D196,'Impact value reference table'!$B$3:$G$216,4,FALSE)</f>
        <v>#N/A</v>
      </c>
      <c r="K196" s="5" t="e">
        <f t="shared" si="78"/>
        <v>#N/A</v>
      </c>
      <c r="L196" s="31" t="e">
        <f>VLOOKUP(D196,'Impact value reference table'!$B$3:$G$216,5,FALSE)</f>
        <v>#N/A</v>
      </c>
      <c r="M196" s="5" t="e">
        <f t="shared" si="79"/>
        <v>#N/A</v>
      </c>
      <c r="N196" s="31" t="e">
        <f>VLOOKUP(D196,'Impact value reference table'!$B$3:$G$216,6,FALSE)</f>
        <v>#N/A</v>
      </c>
      <c r="O196" s="5" t="e">
        <f t="shared" si="80"/>
        <v>#N/A</v>
      </c>
      <c r="P196" s="31" t="e">
        <f>VLOOKUP(D196,'Impact value reference table'!$B$3:$G$216,7,FALSE)</f>
        <v>#N/A</v>
      </c>
      <c r="Q196" s="5" t="e">
        <f t="shared" si="81"/>
        <v>#N/A</v>
      </c>
    </row>
    <row r="197" spans="1:17" ht="15.6">
      <c r="A197" s="26" t="s">
        <v>144</v>
      </c>
      <c r="B197" s="5">
        <v>11</v>
      </c>
      <c r="D197" s="5" t="str">
        <f>VLOOKUP($A197,'Food full composition_all'!$A$3:$AU$33,5+($B197*2),0)</f>
        <v>Minerals</v>
      </c>
      <c r="E197" s="42">
        <f>VLOOKUP($A197,'Food full composition_all'!$A$3:$AU$33,6+($B197*2),0)</f>
        <v>0</v>
      </c>
      <c r="F197" s="31" t="e">
        <f>VLOOKUP(D197,'Impact value reference table'!$B$3:$G$216,2,FALSE)</f>
        <v>#N/A</v>
      </c>
      <c r="G197" s="5" t="e">
        <f t="shared" si="76"/>
        <v>#N/A</v>
      </c>
      <c r="H197" s="31" t="e">
        <f>VLOOKUP(D197,'Impact value reference table'!$B$3:$G$216,3,FALSE)</f>
        <v>#N/A</v>
      </c>
      <c r="I197" s="5" t="e">
        <f t="shared" si="77"/>
        <v>#N/A</v>
      </c>
      <c r="J197" s="31" t="e">
        <f>VLOOKUP(D197,'Impact value reference table'!$B$3:$G$216,4,FALSE)</f>
        <v>#N/A</v>
      </c>
      <c r="K197" s="5" t="e">
        <f t="shared" si="78"/>
        <v>#N/A</v>
      </c>
      <c r="L197" s="31" t="e">
        <f>VLOOKUP(D197,'Impact value reference table'!$B$3:$G$216,5,FALSE)</f>
        <v>#N/A</v>
      </c>
      <c r="M197" s="5" t="e">
        <f t="shared" si="79"/>
        <v>#N/A</v>
      </c>
      <c r="N197" s="31" t="e">
        <f>VLOOKUP(D197,'Impact value reference table'!$B$3:$G$216,6,FALSE)</f>
        <v>#N/A</v>
      </c>
      <c r="O197" s="5" t="e">
        <f t="shared" si="80"/>
        <v>#N/A</v>
      </c>
      <c r="P197" s="31" t="e">
        <f>VLOOKUP(D197,'Impact value reference table'!$B$3:$G$216,7,FALSE)</f>
        <v>#N/A</v>
      </c>
      <c r="Q197" s="5" t="e">
        <f t="shared" si="81"/>
        <v>#N/A</v>
      </c>
    </row>
    <row r="198" spans="1:17" ht="15.6">
      <c r="A198" s="26" t="s">
        <v>144</v>
      </c>
      <c r="B198" s="5">
        <v>12</v>
      </c>
      <c r="D198" s="5" t="str">
        <f>VLOOKUP($A198,'Food full composition_all'!$A$3:$AU$33,5+($B198*2),0)</f>
        <v xml:space="preserve">Prebiotic FOS </v>
      </c>
      <c r="E198" s="42">
        <f>VLOOKUP($A198,'Food full composition_all'!$A$3:$AU$33,6+($B198*2),0)</f>
        <v>0</v>
      </c>
      <c r="F198" s="31" t="e">
        <f>VLOOKUP(D198,'Impact value reference table'!$B$3:$G$216,2,FALSE)</f>
        <v>#N/A</v>
      </c>
      <c r="G198" s="5" t="e">
        <f t="shared" si="76"/>
        <v>#N/A</v>
      </c>
      <c r="H198" s="31" t="e">
        <f>VLOOKUP(D198,'Impact value reference table'!$B$3:$G$216,3,FALSE)</f>
        <v>#N/A</v>
      </c>
      <c r="I198" s="5" t="e">
        <f t="shared" si="77"/>
        <v>#N/A</v>
      </c>
      <c r="J198" s="31" t="e">
        <f>VLOOKUP(D198,'Impact value reference table'!$B$3:$G$216,4,FALSE)</f>
        <v>#N/A</v>
      </c>
      <c r="K198" s="5" t="e">
        <f t="shared" si="78"/>
        <v>#N/A</v>
      </c>
      <c r="L198" s="31" t="e">
        <f>VLOOKUP(D198,'Impact value reference table'!$B$3:$G$216,5,FALSE)</f>
        <v>#N/A</v>
      </c>
      <c r="M198" s="5" t="e">
        <f t="shared" si="79"/>
        <v>#N/A</v>
      </c>
      <c r="N198" s="31" t="e">
        <f>VLOOKUP(D198,'Impact value reference table'!$B$3:$G$216,6,FALSE)</f>
        <v>#N/A</v>
      </c>
      <c r="O198" s="5" t="e">
        <f t="shared" si="80"/>
        <v>#N/A</v>
      </c>
      <c r="P198" s="31" t="e">
        <f>VLOOKUP(D198,'Impact value reference table'!$B$3:$G$216,7,FALSE)</f>
        <v>#N/A</v>
      </c>
      <c r="Q198" s="5" t="e">
        <f t="shared" si="81"/>
        <v>#N/A</v>
      </c>
    </row>
    <row r="199" spans="1:17" ht="15.6">
      <c r="A199" s="26" t="s">
        <v>144</v>
      </c>
      <c r="B199" s="5">
        <v>13</v>
      </c>
      <c r="D199" s="5" t="str">
        <f>VLOOKUP($A199,'Food full composition_all'!$A$3:$AU$33,5+($B199*2),0)</f>
        <v>Prebiotic MOS</v>
      </c>
      <c r="E199" s="42">
        <f>VLOOKUP($A199,'Food full composition_all'!$A$3:$AU$33,6+($B199*2),0)</f>
        <v>0</v>
      </c>
      <c r="F199" s="31" t="e">
        <f>VLOOKUP(D199,'Impact value reference table'!$B$3:$G$216,2,FALSE)</f>
        <v>#N/A</v>
      </c>
      <c r="G199" s="5" t="e">
        <f t="shared" si="76"/>
        <v>#N/A</v>
      </c>
      <c r="H199" s="31" t="e">
        <f>VLOOKUP(D199,'Impact value reference table'!$B$3:$G$216,3,FALSE)</f>
        <v>#N/A</v>
      </c>
      <c r="I199" s="5" t="e">
        <f t="shared" si="77"/>
        <v>#N/A</v>
      </c>
      <c r="J199" s="31" t="e">
        <f>VLOOKUP(D199,'Impact value reference table'!$B$3:$G$216,4,FALSE)</f>
        <v>#N/A</v>
      </c>
      <c r="K199" s="5" t="e">
        <f t="shared" si="78"/>
        <v>#N/A</v>
      </c>
      <c r="L199" s="31" t="e">
        <f>VLOOKUP(D199,'Impact value reference table'!$B$3:$G$216,5,FALSE)</f>
        <v>#N/A</v>
      </c>
      <c r="M199" s="5" t="e">
        <f t="shared" si="79"/>
        <v>#N/A</v>
      </c>
      <c r="N199" s="31" t="e">
        <f>VLOOKUP(D199,'Impact value reference table'!$B$3:$G$216,6,FALSE)</f>
        <v>#N/A</v>
      </c>
      <c r="O199" s="5" t="e">
        <f t="shared" si="80"/>
        <v>#N/A</v>
      </c>
      <c r="P199" s="31" t="e">
        <f>VLOOKUP(D199,'Impact value reference table'!$B$3:$G$216,7,FALSE)</f>
        <v>#N/A</v>
      </c>
      <c r="Q199" s="5" t="e">
        <f t="shared" si="81"/>
        <v>#N/A</v>
      </c>
    </row>
    <row r="200" spans="1:17" ht="15.6">
      <c r="A200" s="26" t="s">
        <v>144</v>
      </c>
      <c r="B200" s="5">
        <v>14</v>
      </c>
      <c r="D200" s="5" t="str">
        <f>VLOOKUP($A200,'Food full composition_all'!$A$3:$AU$33,5+($B200*2),0)</f>
        <v>Yucca, cooked</v>
      </c>
      <c r="E200" s="42">
        <f>VLOOKUP($A200,'Food full composition_all'!$A$3:$AU$33,6+($B200*2),0)</f>
        <v>0.5</v>
      </c>
      <c r="F200" s="31">
        <f>VLOOKUP(D200,'Impact value reference table'!$B$3:$G$216,2,FALSE)</f>
        <v>0.3</v>
      </c>
      <c r="G200" s="5">
        <f t="shared" si="76"/>
        <v>5.1806699999999998E-4</v>
      </c>
      <c r="H200" s="31">
        <f>VLOOKUP(D200,'Impact value reference table'!$B$3:$G$216,3,FALSE)</f>
        <v>0.4</v>
      </c>
      <c r="I200" s="5">
        <f t="shared" si="77"/>
        <v>6.9075600000000005E-4</v>
      </c>
      <c r="J200" s="31">
        <f>VLOOKUP(D200,'Impact value reference table'!$B$3:$G$216,4,FALSE)</f>
        <v>2.9</v>
      </c>
      <c r="K200" s="5">
        <f t="shared" si="78"/>
        <v>5.007980999999999E-3</v>
      </c>
      <c r="L200" s="31">
        <f>VLOOKUP(D200,'Impact value reference table'!$B$3:$G$216,5,FALSE)</f>
        <v>1.6</v>
      </c>
      <c r="M200" s="5">
        <f t="shared" si="79"/>
        <v>2.7630240000000002E-3</v>
      </c>
      <c r="N200" s="31">
        <f>VLOOKUP(D200,'Impact value reference table'!$B$3:$G$216,6,FALSE)</f>
        <v>28</v>
      </c>
      <c r="O200" s="5">
        <f t="shared" si="80"/>
        <v>4.8352920000000001E-2</v>
      </c>
      <c r="P200" s="31" t="e">
        <f>VLOOKUP(D200,'Impact value reference table'!$B$3:$G$216,7,FALSE)</f>
        <v>#REF!</v>
      </c>
      <c r="Q200" s="5" t="e">
        <f t="shared" si="81"/>
        <v>#REF!</v>
      </c>
    </row>
    <row r="201" spans="1:17" ht="15.6">
      <c r="A201" s="26" t="s">
        <v>144</v>
      </c>
      <c r="B201" s="5">
        <v>15</v>
      </c>
      <c r="D201" s="5" t="str">
        <f>VLOOKUP($A201,'Food full composition_all'!$A$3:$AU$33,5+($B201*2),0)</f>
        <v>Glucosamine</v>
      </c>
      <c r="E201" s="42">
        <f>VLOOKUP($A201,'Food full composition_all'!$A$3:$AU$33,6+($B201*2),0)</f>
        <v>0</v>
      </c>
      <c r="F201" s="31" t="e">
        <f>VLOOKUP(D201,'Impact value reference table'!$B$3:$G$216,2,FALSE)</f>
        <v>#N/A</v>
      </c>
      <c r="G201" s="5" t="e">
        <f t="shared" si="76"/>
        <v>#N/A</v>
      </c>
      <c r="H201" s="31" t="e">
        <f>VLOOKUP(D201,'Impact value reference table'!$B$3:$G$216,3,FALSE)</f>
        <v>#N/A</v>
      </c>
      <c r="I201" s="5" t="e">
        <f t="shared" si="77"/>
        <v>#N/A</v>
      </c>
      <c r="J201" s="31" t="e">
        <f>VLOOKUP(D201,'Impact value reference table'!$B$3:$G$216,4,FALSE)</f>
        <v>#N/A</v>
      </c>
      <c r="K201" s="5" t="e">
        <f t="shared" si="78"/>
        <v>#N/A</v>
      </c>
      <c r="L201" s="31" t="e">
        <f>VLOOKUP(D201,'Impact value reference table'!$B$3:$G$216,5,FALSE)</f>
        <v>#N/A</v>
      </c>
      <c r="M201" s="5" t="e">
        <f t="shared" si="79"/>
        <v>#N/A</v>
      </c>
      <c r="N201" s="31" t="e">
        <f>VLOOKUP(D201,'Impact value reference table'!$B$3:$G$216,6,FALSE)</f>
        <v>#N/A</v>
      </c>
      <c r="O201" s="5" t="e">
        <f t="shared" si="80"/>
        <v>#N/A</v>
      </c>
      <c r="P201" s="31" t="e">
        <f>VLOOKUP(D201,'Impact value reference table'!$B$3:$G$216,7,FALSE)</f>
        <v>#N/A</v>
      </c>
      <c r="Q201" s="5" t="e">
        <f t="shared" si="81"/>
        <v>#N/A</v>
      </c>
    </row>
    <row r="202" spans="1:17" ht="15.6">
      <c r="A202" s="26" t="s">
        <v>144</v>
      </c>
      <c r="B202" s="5">
        <v>16</v>
      </c>
      <c r="D202" s="5" t="str">
        <f>VLOOKUP($A202,'Food full composition_all'!$A$3:$AU$33,5+($B202*2),0)</f>
        <v>MSM</v>
      </c>
      <c r="E202" s="42">
        <f>VLOOKUP($A202,'Food full composition_all'!$A$3:$AU$33,6+($B202*2),0)</f>
        <v>0</v>
      </c>
      <c r="F202" s="31" t="e">
        <f>VLOOKUP(D202,'Impact value reference table'!$B$3:$G$216,2,FALSE)</f>
        <v>#N/A</v>
      </c>
      <c r="G202" s="5" t="e">
        <f t="shared" si="76"/>
        <v>#N/A</v>
      </c>
      <c r="H202" s="31" t="e">
        <f>VLOOKUP(D202,'Impact value reference table'!$B$3:$G$216,3,FALSE)</f>
        <v>#N/A</v>
      </c>
      <c r="I202" s="5" t="e">
        <f t="shared" si="77"/>
        <v>#N/A</v>
      </c>
      <c r="J202" s="31" t="e">
        <f>VLOOKUP(D202,'Impact value reference table'!$B$3:$G$216,4,FALSE)</f>
        <v>#N/A</v>
      </c>
      <c r="K202" s="5" t="e">
        <f t="shared" si="78"/>
        <v>#N/A</v>
      </c>
      <c r="L202" s="31" t="e">
        <f>VLOOKUP(D202,'Impact value reference table'!$B$3:$G$216,5,FALSE)</f>
        <v>#N/A</v>
      </c>
      <c r="M202" s="5" t="e">
        <f t="shared" si="79"/>
        <v>#N/A</v>
      </c>
      <c r="N202" s="31" t="e">
        <f>VLOOKUP(D202,'Impact value reference table'!$B$3:$G$216,6,FALSE)</f>
        <v>#N/A</v>
      </c>
      <c r="O202" s="5" t="e">
        <f t="shared" si="80"/>
        <v>#N/A</v>
      </c>
      <c r="P202" s="31" t="e">
        <f>VLOOKUP(D202,'Impact value reference table'!$B$3:$G$216,7,FALSE)</f>
        <v>#N/A</v>
      </c>
      <c r="Q202" s="5" t="e">
        <f t="shared" si="81"/>
        <v>#N/A</v>
      </c>
    </row>
    <row r="203" spans="1:17" ht="15.6">
      <c r="A203" s="26" t="s">
        <v>144</v>
      </c>
      <c r="B203" s="5">
        <v>17</v>
      </c>
      <c r="D203" s="5" t="str">
        <f>VLOOKUP($A203,'Food full composition_all'!$A$3:$AU$33,5+($B203*2),0)</f>
        <v>Chondroitin</v>
      </c>
      <c r="E203" s="42">
        <f>VLOOKUP($A203,'Food full composition_all'!$A$3:$AU$33,6+($B203*2),0)</f>
        <v>0</v>
      </c>
      <c r="F203" s="31" t="e">
        <f>VLOOKUP(D203,'Impact value reference table'!$B$3:$G$216,2,FALSE)</f>
        <v>#N/A</v>
      </c>
      <c r="G203" s="5" t="e">
        <f t="shared" si="76"/>
        <v>#N/A</v>
      </c>
      <c r="H203" s="31" t="e">
        <f>VLOOKUP(D203,'Impact value reference table'!$B$3:$G$216,3,FALSE)</f>
        <v>#N/A</v>
      </c>
      <c r="I203" s="5" t="e">
        <f t="shared" si="77"/>
        <v>#N/A</v>
      </c>
      <c r="J203" s="31" t="e">
        <f>VLOOKUP(D203,'Impact value reference table'!$B$3:$G$216,4,FALSE)</f>
        <v>#N/A</v>
      </c>
      <c r="K203" s="5" t="e">
        <f t="shared" si="78"/>
        <v>#N/A</v>
      </c>
      <c r="L203" s="31" t="e">
        <f>VLOOKUP(D203,'Impact value reference table'!$B$3:$G$216,5,FALSE)</f>
        <v>#N/A</v>
      </c>
      <c r="M203" s="5" t="e">
        <f t="shared" si="79"/>
        <v>#N/A</v>
      </c>
      <c r="N203" s="31" t="e">
        <f>VLOOKUP(D203,'Impact value reference table'!$B$3:$G$216,6,FALSE)</f>
        <v>#N/A</v>
      </c>
      <c r="O203" s="5" t="e">
        <f t="shared" si="80"/>
        <v>#N/A</v>
      </c>
      <c r="P203" s="31" t="e">
        <f>VLOOKUP(D203,'Impact value reference table'!$B$3:$G$216,7,FALSE)</f>
        <v>#N/A</v>
      </c>
      <c r="Q203" s="5" t="e">
        <f t="shared" si="81"/>
        <v>#N/A</v>
      </c>
    </row>
    <row r="204" spans="1:17" ht="15.6">
      <c r="A204" s="26" t="s">
        <v>144</v>
      </c>
      <c r="B204" s="5">
        <v>18</v>
      </c>
      <c r="D204" s="5" t="str">
        <f>VLOOKUP($A204,'Food full composition_all'!$A$3:$AU$33,5+($B204*2),0)</f>
        <v>Cranberries</v>
      </c>
      <c r="E204" s="42">
        <f>VLOOKUP($A204,'Food full composition_all'!$A$3:$AU$33,6+($B204*2),0)</f>
        <v>0</v>
      </c>
      <c r="F204" s="31" t="e">
        <f>VLOOKUP(D204,'Impact value reference table'!$B$3:$G$216,2,FALSE)</f>
        <v>#N/A</v>
      </c>
      <c r="G204" s="5" t="e">
        <f t="shared" si="76"/>
        <v>#N/A</v>
      </c>
      <c r="H204" s="31" t="e">
        <f>VLOOKUP(D204,'Impact value reference table'!$B$3:$G$216,3,FALSE)</f>
        <v>#N/A</v>
      </c>
      <c r="I204" s="5" t="e">
        <f t="shared" si="77"/>
        <v>#N/A</v>
      </c>
      <c r="J204" s="31" t="e">
        <f>VLOOKUP(D204,'Impact value reference table'!$B$3:$G$216,4,FALSE)</f>
        <v>#N/A</v>
      </c>
      <c r="K204" s="5" t="e">
        <f t="shared" si="78"/>
        <v>#N/A</v>
      </c>
      <c r="L204" s="31" t="e">
        <f>VLOOKUP(D204,'Impact value reference table'!$B$3:$G$216,5,FALSE)</f>
        <v>#N/A</v>
      </c>
      <c r="M204" s="5" t="e">
        <f t="shared" si="79"/>
        <v>#N/A</v>
      </c>
      <c r="N204" s="31" t="e">
        <f>VLOOKUP(D204,'Impact value reference table'!$B$3:$G$216,6,FALSE)</f>
        <v>#N/A</v>
      </c>
      <c r="O204" s="5" t="e">
        <f t="shared" si="80"/>
        <v>#N/A</v>
      </c>
      <c r="P204" s="31" t="e">
        <f>VLOOKUP(D204,'Impact value reference table'!$B$3:$G$216,7,FALSE)</f>
        <v>#N/A</v>
      </c>
      <c r="Q204" s="5" t="e">
        <f t="shared" si="81"/>
        <v>#N/A</v>
      </c>
    </row>
    <row r="205" spans="1:17" ht="15.6">
      <c r="A205" s="26" t="s">
        <v>144</v>
      </c>
      <c r="B205" s="5">
        <v>19</v>
      </c>
      <c r="D205" s="5" t="str">
        <f>VLOOKUP($A205,'Food full composition_all'!$A$3:$AU$33,5+($B205*2),0)</f>
        <v>Nucleotides</v>
      </c>
      <c r="E205" s="42">
        <f>VLOOKUP($A205,'Food full composition_all'!$A$3:$AU$33,6+($B205*2),0)</f>
        <v>0</v>
      </c>
      <c r="F205" s="31" t="e">
        <f>VLOOKUP(D205,'Impact value reference table'!$B$3:$G$216,2,FALSE)</f>
        <v>#N/A</v>
      </c>
      <c r="G205" s="5" t="e">
        <f t="shared" si="76"/>
        <v>#N/A</v>
      </c>
      <c r="H205" s="31" t="e">
        <f>VLOOKUP(D205,'Impact value reference table'!$B$3:$G$216,3,FALSE)</f>
        <v>#N/A</v>
      </c>
      <c r="I205" s="5" t="e">
        <f t="shared" si="77"/>
        <v>#N/A</v>
      </c>
      <c r="J205" s="31" t="e">
        <f>VLOOKUP(D205,'Impact value reference table'!$B$3:$G$216,4,FALSE)</f>
        <v>#N/A</v>
      </c>
      <c r="K205" s="5" t="e">
        <f t="shared" si="78"/>
        <v>#N/A</v>
      </c>
      <c r="L205" s="31" t="e">
        <f>VLOOKUP(D205,'Impact value reference table'!$B$3:$G$216,5,FALSE)</f>
        <v>#N/A</v>
      </c>
      <c r="M205" s="5" t="e">
        <f t="shared" si="79"/>
        <v>#N/A</v>
      </c>
      <c r="N205" s="31" t="e">
        <f>VLOOKUP(D205,'Impact value reference table'!$B$3:$G$216,6,FALSE)</f>
        <v>#N/A</v>
      </c>
      <c r="O205" s="5" t="e">
        <f t="shared" si="80"/>
        <v>#N/A</v>
      </c>
      <c r="P205" s="31" t="e">
        <f>VLOOKUP(D205,'Impact value reference table'!$B$3:$G$216,7,FALSE)</f>
        <v>#N/A</v>
      </c>
      <c r="Q205" s="5" t="e">
        <f t="shared" si="81"/>
        <v>#N/A</v>
      </c>
    </row>
    <row r="206" spans="1:17" ht="16.2" thickBot="1">
      <c r="A206" s="26" t="s">
        <v>144</v>
      </c>
      <c r="B206" s="5">
        <v>20</v>
      </c>
      <c r="D206" s="5">
        <f>VLOOKUP($A206,'Food full composition_all'!$A$3:$AU$33,5+($B206*2),0)</f>
        <v>0</v>
      </c>
      <c r="E206" s="42">
        <f>VLOOKUP($A206,'Food full composition_all'!$A$3:$AU$33,6+($B206*2),0)</f>
        <v>0</v>
      </c>
      <c r="F206" s="131" t="e">
        <f>VLOOKUP(D206,'Impact value reference table'!$B$3:$G$216,2,FALSE)</f>
        <v>#N/A</v>
      </c>
      <c r="G206" s="5" t="e">
        <f t="shared" si="76"/>
        <v>#N/A</v>
      </c>
      <c r="H206" s="31" t="e">
        <f>VLOOKUP(D206,'Impact value reference table'!$B$3:$G$216,3,FALSE)</f>
        <v>#N/A</v>
      </c>
      <c r="I206" s="5" t="e">
        <f t="shared" si="77"/>
        <v>#N/A</v>
      </c>
      <c r="J206" s="31" t="e">
        <f>VLOOKUP(D206,'Impact value reference table'!$B$3:$G$216,4,FALSE)</f>
        <v>#N/A</v>
      </c>
      <c r="K206" s="5" t="e">
        <f t="shared" si="78"/>
        <v>#N/A</v>
      </c>
      <c r="L206" s="31" t="e">
        <f>VLOOKUP(D206,'Impact value reference table'!$B$3:$G$216,5,FALSE)</f>
        <v>#N/A</v>
      </c>
      <c r="M206" s="5" t="e">
        <f t="shared" si="79"/>
        <v>#N/A</v>
      </c>
      <c r="N206" s="31" t="e">
        <f>VLOOKUP(D206,'Impact value reference table'!$B$3:$G$216,6,FALSE)</f>
        <v>#N/A</v>
      </c>
      <c r="O206" s="5" t="e">
        <f t="shared" si="80"/>
        <v>#N/A</v>
      </c>
      <c r="P206" s="31" t="e">
        <f>VLOOKUP(D206,'Impact value reference table'!$B$3:$G$216,7,FALSE)</f>
        <v>#N/A</v>
      </c>
      <c r="Q206" s="5" t="e">
        <f t="shared" si="81"/>
        <v>#N/A</v>
      </c>
    </row>
    <row r="207" spans="1:17" s="30" customFormat="1" ht="15.6">
      <c r="A207" s="29" t="s">
        <v>148</v>
      </c>
      <c r="B207" s="30">
        <v>1</v>
      </c>
      <c r="C207" s="30">
        <v>311.91699999999997</v>
      </c>
      <c r="D207" s="30" t="str">
        <f>VLOOKUP($A207,'Food full composition_all'!$A$3:$AU$33,5+($B207*2),0)</f>
        <v>Lamb meat, raw</v>
      </c>
      <c r="E207" s="45">
        <f>VLOOKUP($A207,'Food full composition_all'!$A$3:$AU$33,6+($B207*2),0)</f>
        <v>20</v>
      </c>
      <c r="F207" s="31">
        <f>VLOOKUP(D207,'Impact value reference table'!$B$3:$G$216,2,FALSE)</f>
        <v>116.96</v>
      </c>
      <c r="G207" s="130">
        <f t="shared" ref="G207:G216" si="82">(F207/(1000/$C$207))/100*E207</f>
        <v>7.2963624639999995</v>
      </c>
      <c r="H207" s="31">
        <f>VLOOKUP(D207,'Impact value reference table'!$B$3:$G$216,3,FALSE)</f>
        <v>12.64</v>
      </c>
      <c r="I207" s="130">
        <f t="shared" ref="I207:I216" si="83">(H207/(1000/$C$207))/100*E207</f>
        <v>0.78852617599999997</v>
      </c>
      <c r="J207" s="31">
        <f>VLOOKUP(D207,'Impact value reference table'!$B$3:$G$216,4,FALSE)</f>
        <v>43.62</v>
      </c>
      <c r="K207" s="130">
        <f t="shared" ref="K207:K216" si="84">(J207/(1000/$C$207))/100*E207</f>
        <v>2.7211639079999999</v>
      </c>
      <c r="L207" s="31">
        <f>VLOOKUP(D207,'Impact value reference table'!$B$3:$G$216,5,FALSE)</f>
        <v>30.98</v>
      </c>
      <c r="M207" s="130">
        <f t="shared" ref="M207:M216" si="85">(L207/(1000/$C$207))/100*E207</f>
        <v>1.9326377319999999</v>
      </c>
      <c r="N207" s="31">
        <f>VLOOKUP(D207,'Impact value reference table'!$B$3:$G$216,6,FALSE)</f>
        <v>569.62</v>
      </c>
      <c r="O207" s="130">
        <f t="shared" ref="O207:O216" si="86">(N207/(1000/$C$207))/100*E207</f>
        <v>35.534832307999999</v>
      </c>
      <c r="P207" s="31" t="e">
        <f>VLOOKUP(D207,'Impact value reference table'!$B$3:$G$216,7,FALSE)</f>
        <v>#REF!</v>
      </c>
      <c r="Q207" s="130" t="e">
        <f t="shared" ref="Q207:Q216" si="87">(P207/(1000/$C$207))/100*E207</f>
        <v>#REF!</v>
      </c>
    </row>
    <row r="208" spans="1:17" ht="15.6">
      <c r="A208" s="26" t="s">
        <v>148</v>
      </c>
      <c r="B208" s="5">
        <v>2</v>
      </c>
      <c r="D208" s="5" t="str">
        <f>VLOOKUP($A208,'Food full composition_all'!$A$3:$AU$33,5+($B208*2),0)</f>
        <v>Sweet potato, cooked</v>
      </c>
      <c r="E208" s="42">
        <f>VLOOKUP($A208,'Food full composition_all'!$A$3:$AU$33,6+($B208*2),0)</f>
        <v>31</v>
      </c>
      <c r="F208" s="31">
        <f>VLOOKUP(D208,'Impact value reference table'!$B$3:$G$216,2,FALSE)</f>
        <v>1.2</v>
      </c>
      <c r="G208" s="5">
        <f t="shared" si="82"/>
        <v>0.116033124</v>
      </c>
      <c r="H208" s="31">
        <f>VLOOKUP(D208,'Impact value reference table'!$B$3:$G$216,3,FALSE)</f>
        <v>0.6</v>
      </c>
      <c r="I208" s="5">
        <f t="shared" si="83"/>
        <v>5.8016562000000001E-2</v>
      </c>
      <c r="J208" s="31">
        <f>VLOOKUP(D208,'Impact value reference table'!$B$3:$G$216,4,FALSE)</f>
        <v>5.3</v>
      </c>
      <c r="K208" s="5">
        <f t="shared" si="84"/>
        <v>0.51247963099999994</v>
      </c>
      <c r="L208" s="31">
        <f>VLOOKUP(D208,'Impact value reference table'!$B$3:$G$216,5,FALSE)</f>
        <v>4.8</v>
      </c>
      <c r="M208" s="5">
        <f t="shared" si="85"/>
        <v>0.46413249600000001</v>
      </c>
      <c r="N208" s="31">
        <f>VLOOKUP(D208,'Impact value reference table'!$B$3:$G$216,6,FALSE)</f>
        <v>81</v>
      </c>
      <c r="O208" s="5">
        <f t="shared" si="86"/>
        <v>7.832235869999999</v>
      </c>
      <c r="P208" s="31" t="e">
        <f>VLOOKUP(D208,'Impact value reference table'!$B$3:$G$216,7,FALSE)</f>
        <v>#REF!</v>
      </c>
      <c r="Q208" s="5" t="e">
        <f t="shared" si="87"/>
        <v>#REF!</v>
      </c>
    </row>
    <row r="209" spans="1:17" ht="15.6">
      <c r="A209" s="26" t="s">
        <v>148</v>
      </c>
      <c r="B209" s="5">
        <v>3</v>
      </c>
      <c r="D209" s="5" t="str">
        <f>VLOOKUP($A209,'Food full composition_all'!$A$3:$AU$33,5+($B209*2),0)</f>
        <v>Beet pulp, unspecified</v>
      </c>
      <c r="E209" s="42">
        <f>VLOOKUP($A209,'Food full composition_all'!$A$3:$AU$33,6+($B209*2),0)</f>
        <v>7.2</v>
      </c>
      <c r="F209" s="31">
        <f>VLOOKUP(D209,'Impact value reference table'!$B$3:$G$216,2,FALSE)</f>
        <v>0.13</v>
      </c>
      <c r="G209" s="5">
        <f t="shared" si="82"/>
        <v>2.9195431200000001E-3</v>
      </c>
      <c r="H209" s="31">
        <f>VLOOKUP(D209,'Impact value reference table'!$B$3:$G$216,3,FALSE)</f>
        <v>0.17</v>
      </c>
      <c r="I209" s="5">
        <f t="shared" si="83"/>
        <v>3.8178640800000004E-3</v>
      </c>
      <c r="J209" s="31">
        <f>VLOOKUP(D209,'Impact value reference table'!$B$3:$G$216,4,FALSE)</f>
        <v>1.25</v>
      </c>
      <c r="K209" s="5">
        <f t="shared" si="84"/>
        <v>2.8072529999999998E-2</v>
      </c>
      <c r="L209" s="31">
        <f>VLOOKUP(D209,'Impact value reference table'!$B$3:$G$216,5,FALSE)</f>
        <v>0.69</v>
      </c>
      <c r="M209" s="5">
        <f t="shared" si="85"/>
        <v>1.5496036559999999E-2</v>
      </c>
      <c r="N209" s="31">
        <f>VLOOKUP(D209,'Impact value reference table'!$B$3:$G$216,6,FALSE)</f>
        <v>12.09</v>
      </c>
      <c r="O209" s="5">
        <f t="shared" si="86"/>
        <v>0.27151751015999998</v>
      </c>
      <c r="P209" s="31" t="e">
        <f>VLOOKUP(D209,'Impact value reference table'!$B$3:$G$216,7,FALSE)</f>
        <v>#REF!</v>
      </c>
      <c r="Q209" s="5" t="e">
        <f t="shared" si="87"/>
        <v>#REF!</v>
      </c>
    </row>
    <row r="210" spans="1:17" ht="15.6">
      <c r="A210" s="26" t="s">
        <v>148</v>
      </c>
      <c r="B210" s="5">
        <v>4</v>
      </c>
      <c r="D210" s="5" t="str">
        <f>VLOOKUP($A210,'Food full composition_all'!$A$3:$AU$33,5+($B210*2),0)</f>
        <v>Flaxseed, unspecified</v>
      </c>
      <c r="E210" s="42">
        <f>VLOOKUP($A210,'Food full composition_all'!$A$3:$AU$33,6+($B210*2),0)</f>
        <v>4</v>
      </c>
      <c r="F210" s="31">
        <f>VLOOKUP(D210,'Impact value reference table'!$B$3:$G$216,2,FALSE)</f>
        <v>3.55</v>
      </c>
      <c r="G210" s="5">
        <f t="shared" si="82"/>
        <v>4.4292213999999996E-2</v>
      </c>
      <c r="H210" s="31">
        <f>VLOOKUP(D210,'Impact value reference table'!$B$3:$G$216,3,FALSE)</f>
        <v>0.39</v>
      </c>
      <c r="I210" s="5">
        <f t="shared" si="83"/>
        <v>4.8659051999999994E-3</v>
      </c>
      <c r="J210" s="31">
        <f>VLOOKUP(D210,'Impact value reference table'!$B$3:$G$216,4,FALSE)</f>
        <v>4.8600000000000003</v>
      </c>
      <c r="K210" s="5">
        <f t="shared" si="84"/>
        <v>6.0636664800000004E-2</v>
      </c>
      <c r="L210" s="31">
        <f>VLOOKUP(D210,'Impact value reference table'!$B$3:$G$216,5,FALSE)</f>
        <v>3.89</v>
      </c>
      <c r="M210" s="5">
        <f t="shared" si="85"/>
        <v>4.8534285199999999E-2</v>
      </c>
      <c r="N210" s="31">
        <f>VLOOKUP(D210,'Impact value reference table'!$B$3:$G$216,6,FALSE)</f>
        <v>99.24</v>
      </c>
      <c r="O210" s="5">
        <f t="shared" si="86"/>
        <v>1.2381857232</v>
      </c>
      <c r="P210" s="31" t="e">
        <f>VLOOKUP(D210,'Impact value reference table'!$B$3:$G$216,7,FALSE)</f>
        <v>#REF!</v>
      </c>
      <c r="Q210" s="5" t="e">
        <f t="shared" si="87"/>
        <v>#REF!</v>
      </c>
    </row>
    <row r="211" spans="1:17" ht="15.6">
      <c r="A211" s="26" t="s">
        <v>148</v>
      </c>
      <c r="B211" s="5">
        <v>5</v>
      </c>
      <c r="D211" s="5" t="str">
        <f>VLOOKUP($A211,'Food full composition_all'!$A$3:$AU$33,5+($B211*2),0)</f>
        <v>Lamb meal, unspecified</v>
      </c>
      <c r="E211" s="42">
        <f>VLOOKUP($A211,'Food full composition_all'!$A$3:$AU$33,6+($B211*2),0)</f>
        <v>4.3</v>
      </c>
      <c r="F211" s="31">
        <f>VLOOKUP(D211,'Impact value reference table'!$B$3:$G$216,2,FALSE)</f>
        <v>345.5</v>
      </c>
      <c r="G211" s="5">
        <f t="shared" si="82"/>
        <v>4.6339949104999985</v>
      </c>
      <c r="H211" s="31">
        <f>VLOOKUP(D211,'Impact value reference table'!$B$3:$G$216,3,FALSE)</f>
        <v>37.35</v>
      </c>
      <c r="I211" s="5">
        <f t="shared" si="83"/>
        <v>0.50095429785000001</v>
      </c>
      <c r="J211" s="31">
        <f>VLOOKUP(D211,'Impact value reference table'!$B$3:$G$216,4,FALSE)</f>
        <v>128.86000000000001</v>
      </c>
      <c r="K211" s="5">
        <f t="shared" si="84"/>
        <v>1.7283258586599999</v>
      </c>
      <c r="L211" s="31">
        <f>VLOOKUP(D211,'Impact value reference table'!$B$3:$G$216,5,FALSE)</f>
        <v>91.51</v>
      </c>
      <c r="M211" s="5">
        <f t="shared" si="85"/>
        <v>1.2273715608099998</v>
      </c>
      <c r="N211" s="31">
        <f>VLOOKUP(D211,'Impact value reference table'!$B$3:$G$216,6,FALSE)</f>
        <v>1682.68</v>
      </c>
      <c r="O211" s="5">
        <f t="shared" si="86"/>
        <v>22.568829395079998</v>
      </c>
      <c r="P211" s="31" t="e">
        <f>VLOOKUP(D211,'Impact value reference table'!$B$3:$G$216,7,FALSE)</f>
        <v>#REF!</v>
      </c>
      <c r="Q211" s="5" t="e">
        <f t="shared" si="87"/>
        <v>#REF!</v>
      </c>
    </row>
    <row r="212" spans="1:17" ht="15.6">
      <c r="A212" s="26" t="s">
        <v>148</v>
      </c>
      <c r="B212" s="5">
        <v>6</v>
      </c>
      <c r="D212" s="5" t="str">
        <f>VLOOKUP($A212,'Food full composition_all'!$A$3:$AU$33,5+($B212*2),0)</f>
        <v>Pea, cooked</v>
      </c>
      <c r="E212" s="42">
        <f>VLOOKUP($A212,'Food full composition_all'!$A$3:$AU$33,6+($B212*2),0)</f>
        <v>3.3</v>
      </c>
      <c r="F212" s="31">
        <f>VLOOKUP(D212,'Impact value reference table'!$B$3:$G$216,2,FALSE)</f>
        <v>1.41</v>
      </c>
      <c r="G212" s="5">
        <f t="shared" si="82"/>
        <v>1.4513498009999997E-2</v>
      </c>
      <c r="H212" s="31">
        <f>VLOOKUP(D212,'Impact value reference table'!$B$3:$G$216,3,FALSE)</f>
        <v>12.72</v>
      </c>
      <c r="I212" s="5">
        <f t="shared" si="83"/>
        <v>0.13093027992</v>
      </c>
      <c r="J212" s="31">
        <f>VLOOKUP(D212,'Impact value reference table'!$B$3:$G$216,4,FALSE)</f>
        <v>2.69</v>
      </c>
      <c r="K212" s="5">
        <f t="shared" si="84"/>
        <v>2.7688872089999993E-2</v>
      </c>
      <c r="L212" s="31">
        <f>VLOOKUP(D212,'Impact value reference table'!$B$3:$G$216,5,FALSE)</f>
        <v>2.4</v>
      </c>
      <c r="M212" s="5">
        <f t="shared" si="85"/>
        <v>2.4703826399999997E-2</v>
      </c>
      <c r="N212" s="31">
        <f>VLOOKUP(D212,'Impact value reference table'!$B$3:$G$216,6,FALSE)</f>
        <v>125.81</v>
      </c>
      <c r="O212" s="5">
        <f t="shared" si="86"/>
        <v>1.2949951664099999</v>
      </c>
      <c r="P212" s="31" t="e">
        <f>VLOOKUP(D212,'Impact value reference table'!$B$3:$G$216,7,FALSE)</f>
        <v>#REF!</v>
      </c>
      <c r="Q212" s="5" t="e">
        <f t="shared" si="87"/>
        <v>#REF!</v>
      </c>
    </row>
    <row r="213" spans="1:17" ht="15.6">
      <c r="A213" s="26" t="s">
        <v>148</v>
      </c>
      <c r="B213" s="5">
        <v>7</v>
      </c>
      <c r="D213" s="5" t="str">
        <f>VLOOKUP($A213,'Food full composition_all'!$A$3:$AU$33,5+($B213*2),0)</f>
        <v>Sunflower oil, unspecified</v>
      </c>
      <c r="E213" s="42">
        <f>VLOOKUP($A213,'Food full composition_all'!$A$3:$AU$33,6+($B213*2),0)</f>
        <v>3.3</v>
      </c>
      <c r="F213" s="31">
        <f>VLOOKUP(D213,'Impact value reference table'!$B$3:$G$216,2,FALSE)</f>
        <v>2.08</v>
      </c>
      <c r="G213" s="5">
        <f t="shared" si="82"/>
        <v>2.1409982879999997E-2</v>
      </c>
      <c r="H213" s="31">
        <f>VLOOKUP(D213,'Impact value reference table'!$B$3:$G$216,3,FALSE)</f>
        <v>0.42</v>
      </c>
      <c r="I213" s="5">
        <f t="shared" si="83"/>
        <v>4.3231696199999992E-3</v>
      </c>
      <c r="J213" s="31">
        <f>VLOOKUP(D213,'Impact value reference table'!$B$3:$G$216,4,FALSE)</f>
        <v>3.11</v>
      </c>
      <c r="K213" s="5">
        <f t="shared" si="84"/>
        <v>3.2012041709999994E-2</v>
      </c>
      <c r="L213" s="31">
        <f>VLOOKUP(D213,'Impact value reference table'!$B$3:$G$216,5,FALSE)</f>
        <v>5.67</v>
      </c>
      <c r="M213" s="5">
        <f t="shared" si="85"/>
        <v>5.8362789870000001E-2</v>
      </c>
      <c r="N213" s="31">
        <f>VLOOKUP(D213,'Impact value reference table'!$B$3:$G$216,6,FALSE)</f>
        <v>112</v>
      </c>
      <c r="O213" s="5">
        <f t="shared" si="86"/>
        <v>1.1528452319999998</v>
      </c>
      <c r="P213" s="31" t="e">
        <f>VLOOKUP(D213,'Impact value reference table'!$B$3:$G$216,7,FALSE)</f>
        <v>#REF!</v>
      </c>
      <c r="Q213" s="5" t="e">
        <f t="shared" si="87"/>
        <v>#REF!</v>
      </c>
    </row>
    <row r="214" spans="1:17" ht="15.6">
      <c r="A214" s="26" t="s">
        <v>148</v>
      </c>
      <c r="B214" s="5">
        <v>8</v>
      </c>
      <c r="D214" s="5" t="str">
        <f>VLOOKUP($A214,'Food full composition_all'!$A$3:$AU$33,5+($B214*2),0)</f>
        <v xml:space="preserve">Botanicals </v>
      </c>
      <c r="E214" s="42">
        <f>VLOOKUP($A214,'Food full composition_all'!$A$3:$AU$33,6+($B214*2),0)</f>
        <v>0</v>
      </c>
      <c r="F214" s="31" t="e">
        <f>VLOOKUP(D214,'Impact value reference table'!$B$3:$G$216,2,FALSE)</f>
        <v>#N/A</v>
      </c>
      <c r="G214" s="5" t="e">
        <f t="shared" si="82"/>
        <v>#N/A</v>
      </c>
      <c r="H214" s="31" t="e">
        <f>VLOOKUP(D214,'Impact value reference table'!$B$3:$G$216,3,FALSE)</f>
        <v>#N/A</v>
      </c>
      <c r="I214" s="5" t="e">
        <f t="shared" si="83"/>
        <v>#N/A</v>
      </c>
      <c r="J214" s="31" t="e">
        <f>VLOOKUP(D214,'Impact value reference table'!$B$3:$G$216,4,FALSE)</f>
        <v>#N/A</v>
      </c>
      <c r="K214" s="5" t="e">
        <f t="shared" si="84"/>
        <v>#N/A</v>
      </c>
      <c r="L214" s="31" t="e">
        <f>VLOOKUP(D214,'Impact value reference table'!$B$3:$G$216,5,FALSE)</f>
        <v>#N/A</v>
      </c>
      <c r="M214" s="5" t="e">
        <f t="shared" si="85"/>
        <v>#N/A</v>
      </c>
      <c r="N214" s="31" t="e">
        <f>VLOOKUP(D214,'Impact value reference table'!$B$3:$G$216,6,FALSE)</f>
        <v>#N/A</v>
      </c>
      <c r="O214" s="5" t="e">
        <f t="shared" si="86"/>
        <v>#N/A</v>
      </c>
      <c r="P214" s="31" t="e">
        <f>VLOOKUP(D214,'Impact value reference table'!$B$3:$G$216,7,FALSE)</f>
        <v>#N/A</v>
      </c>
      <c r="Q214" s="5" t="e">
        <f t="shared" si="87"/>
        <v>#N/A</v>
      </c>
    </row>
    <row r="215" spans="1:17" ht="15.6">
      <c r="A215" s="26" t="s">
        <v>148</v>
      </c>
      <c r="B215" s="5">
        <v>9</v>
      </c>
      <c r="D215" s="5" t="str">
        <f>VLOOKUP($A215,'Food full composition_all'!$A$3:$AU$33,5+($B215*2),0)</f>
        <v>Minerals</v>
      </c>
      <c r="E215" s="42">
        <f>VLOOKUP($A215,'Food full composition_all'!$A$3:$AU$33,6+($B215*2),0)</f>
        <v>0</v>
      </c>
      <c r="F215" s="31" t="e">
        <f>VLOOKUP(D215,'Impact value reference table'!$B$3:$G$216,2,FALSE)</f>
        <v>#N/A</v>
      </c>
      <c r="G215" s="5" t="e">
        <f t="shared" si="82"/>
        <v>#N/A</v>
      </c>
      <c r="H215" s="31" t="e">
        <f>VLOOKUP(D215,'Impact value reference table'!$B$3:$G$216,3,FALSE)</f>
        <v>#N/A</v>
      </c>
      <c r="I215" s="5" t="e">
        <f t="shared" si="83"/>
        <v>#N/A</v>
      </c>
      <c r="J215" s="31" t="e">
        <f>VLOOKUP(D215,'Impact value reference table'!$B$3:$G$216,4,FALSE)</f>
        <v>#N/A</v>
      </c>
      <c r="K215" s="5" t="e">
        <f t="shared" si="84"/>
        <v>#N/A</v>
      </c>
      <c r="L215" s="31" t="e">
        <f>VLOOKUP(D215,'Impact value reference table'!$B$3:$G$216,5,FALSE)</f>
        <v>#N/A</v>
      </c>
      <c r="M215" s="5" t="e">
        <f t="shared" si="85"/>
        <v>#N/A</v>
      </c>
      <c r="N215" s="31" t="e">
        <f>VLOOKUP(D215,'Impact value reference table'!$B$3:$G$216,6,FALSE)</f>
        <v>#N/A</v>
      </c>
      <c r="O215" s="5" t="e">
        <f t="shared" si="86"/>
        <v>#N/A</v>
      </c>
      <c r="P215" s="31" t="e">
        <f>VLOOKUP(D215,'Impact value reference table'!$B$3:$G$216,7,FALSE)</f>
        <v>#N/A</v>
      </c>
      <c r="Q215" s="5" t="e">
        <f t="shared" si="87"/>
        <v>#N/A</v>
      </c>
    </row>
    <row r="216" spans="1:17" ht="16.2" thickBot="1">
      <c r="A216" s="26" t="s">
        <v>148</v>
      </c>
      <c r="B216" s="5">
        <v>10</v>
      </c>
      <c r="D216" s="5">
        <f>VLOOKUP($A216,'Food full composition_all'!$A$3:$AU$33,5+($B216*2),0)</f>
        <v>0</v>
      </c>
      <c r="E216" s="42">
        <f>VLOOKUP($A216,'Food full composition_all'!$A$3:$AU$33,6+($B216*2),0)</f>
        <v>0</v>
      </c>
      <c r="F216" s="131" t="e">
        <f>VLOOKUP(D216,'Impact value reference table'!$B$3:$G$216,2,FALSE)</f>
        <v>#N/A</v>
      </c>
      <c r="G216" s="128" t="e">
        <f t="shared" si="82"/>
        <v>#N/A</v>
      </c>
      <c r="H216" s="31" t="e">
        <f>VLOOKUP(D216,'Impact value reference table'!$B$3:$G$216,3,FALSE)</f>
        <v>#N/A</v>
      </c>
      <c r="I216" s="128" t="e">
        <f t="shared" si="83"/>
        <v>#N/A</v>
      </c>
      <c r="J216" s="31" t="e">
        <f>VLOOKUP(D216,'Impact value reference table'!$B$3:$G$216,4,FALSE)</f>
        <v>#N/A</v>
      </c>
      <c r="K216" s="128" t="e">
        <f t="shared" si="84"/>
        <v>#N/A</v>
      </c>
      <c r="L216" s="31" t="e">
        <f>VLOOKUP(D216,'Impact value reference table'!$B$3:$G$216,5,FALSE)</f>
        <v>#N/A</v>
      </c>
      <c r="M216" s="128" t="e">
        <f t="shared" si="85"/>
        <v>#N/A</v>
      </c>
      <c r="N216" s="31" t="e">
        <f>VLOOKUP(D216,'Impact value reference table'!$B$3:$G$216,6,FALSE)</f>
        <v>#N/A</v>
      </c>
      <c r="O216" s="128" t="e">
        <f t="shared" si="86"/>
        <v>#N/A</v>
      </c>
      <c r="P216" s="31" t="e">
        <f>VLOOKUP(D216,'Impact value reference table'!$B$3:$G$216,7,FALSE)</f>
        <v>#N/A</v>
      </c>
      <c r="Q216" s="128" t="e">
        <f t="shared" si="87"/>
        <v>#N/A</v>
      </c>
    </row>
    <row r="217" spans="1:17" s="30" customFormat="1" ht="15.6">
      <c r="A217" s="29" t="s">
        <v>150</v>
      </c>
      <c r="B217" s="30">
        <v>1</v>
      </c>
      <c r="C217" s="30">
        <v>322.72199999999998</v>
      </c>
      <c r="D217" s="30" t="str">
        <f>VLOOKUP($A217,'Food full composition_all'!$A$3:$AU$33,5+($B217*2),0)</f>
        <v>Barley, unspecified</v>
      </c>
      <c r="E217" s="45">
        <f>VLOOKUP($A217,'Food full composition_all'!$A$3:$AU$33,6+($B217*2),0)</f>
        <v>17</v>
      </c>
      <c r="F217" s="31">
        <f>VLOOKUP(D217,'Impact value reference table'!$B$3:$G$216,2,FALSE)</f>
        <v>0.2</v>
      </c>
      <c r="G217" s="5">
        <f t="shared" ref="G217:G237" si="88">(F217/(1000/$C$217))/100*E217</f>
        <v>1.0972548E-2</v>
      </c>
      <c r="H217" s="31">
        <f>VLOOKUP(D217,'Impact value reference table'!$B$3:$G$216,3,FALSE)</f>
        <v>0.22</v>
      </c>
      <c r="I217" s="5">
        <f t="shared" ref="I217:I237" si="89">(H217/(1000/$C$217))/100*E217</f>
        <v>1.20698028E-2</v>
      </c>
      <c r="J217" s="31">
        <f>VLOOKUP(D217,'Impact value reference table'!$B$3:$G$216,4,FALSE)</f>
        <v>0.24</v>
      </c>
      <c r="K217" s="5">
        <f t="shared" ref="K217:K237" si="90">(J217/(1000/$C$217))/100*E217</f>
        <v>1.3167057599999997E-2</v>
      </c>
      <c r="L217" s="31">
        <f>VLOOKUP(D217,'Impact value reference table'!$B$3:$G$216,5,FALSE)</f>
        <v>0.09</v>
      </c>
      <c r="M217" s="5">
        <f t="shared" ref="M217:M237" si="91">(L217/(1000/$C$217))/100*E217</f>
        <v>4.9376465999999997E-3</v>
      </c>
      <c r="N217" s="31">
        <f>VLOOKUP(D217,'Impact value reference table'!$B$3:$G$216,6,FALSE)</f>
        <v>0.55000000000000004</v>
      </c>
      <c r="O217" s="5">
        <f t="shared" ref="O217:O237" si="92">(N217/(1000/$C$217))/100*E217</f>
        <v>3.0174507E-2</v>
      </c>
      <c r="P217" s="31" t="e">
        <f>VLOOKUP(D217,'Impact value reference table'!$B$3:$G$216,7,FALSE)</f>
        <v>#REF!</v>
      </c>
      <c r="Q217" s="5" t="e">
        <f t="shared" ref="Q217:Q237" si="93">(P217/(1000/$C$217))/100*E217</f>
        <v>#REF!</v>
      </c>
    </row>
    <row r="218" spans="1:17" ht="15.6">
      <c r="A218" s="26" t="s">
        <v>150</v>
      </c>
      <c r="B218" s="5">
        <v>2</v>
      </c>
      <c r="D218" s="5" t="str">
        <f>VLOOKUP($A218,'Food full composition_all'!$A$3:$AU$33,5+($B218*2),0)</f>
        <v>Brown rice, cooked</v>
      </c>
      <c r="E218" s="42">
        <f>VLOOKUP($A218,'Food full composition_all'!$A$3:$AU$33,6+($B218*2),0)</f>
        <v>18.7</v>
      </c>
      <c r="F218" s="31">
        <f>VLOOKUP(D218,'Impact value reference table'!$B$3:$G$216,2,FALSE)</f>
        <v>0.8</v>
      </c>
      <c r="G218" s="5">
        <f t="shared" si="88"/>
        <v>4.8279211199999998E-2</v>
      </c>
      <c r="H218" s="31">
        <f>VLOOKUP(D218,'Impact value reference table'!$B$3:$G$216,3,FALSE)</f>
        <v>1.2</v>
      </c>
      <c r="I218" s="5">
        <f t="shared" si="89"/>
        <v>7.2418816799999994E-2</v>
      </c>
      <c r="J218" s="31">
        <f>VLOOKUP(D218,'Impact value reference table'!$B$3:$G$216,4,FALSE)</f>
        <v>7.4</v>
      </c>
      <c r="K218" s="5">
        <f t="shared" si="90"/>
        <v>0.44658270359999991</v>
      </c>
      <c r="L218" s="31">
        <f>VLOOKUP(D218,'Impact value reference table'!$B$3:$G$216,5,FALSE)</f>
        <v>10</v>
      </c>
      <c r="M218" s="5">
        <f t="shared" si="91"/>
        <v>0.60349014000000001</v>
      </c>
      <c r="N218" s="31">
        <f>VLOOKUP(D218,'Impact value reference table'!$B$3:$G$216,6,FALSE)</f>
        <v>610</v>
      </c>
      <c r="O218" s="5">
        <f t="shared" si="92"/>
        <v>36.812898539999992</v>
      </c>
      <c r="P218" s="31" t="e">
        <f>VLOOKUP(D218,'Impact value reference table'!$B$3:$G$216,7,FALSE)</f>
        <v>#REF!</v>
      </c>
      <c r="Q218" s="5" t="e">
        <f t="shared" si="93"/>
        <v>#REF!</v>
      </c>
    </row>
    <row r="219" spans="1:17" ht="15.6">
      <c r="A219" s="26" t="s">
        <v>150</v>
      </c>
      <c r="B219" s="5">
        <v>3</v>
      </c>
      <c r="D219" s="5" t="str">
        <f>VLOOKUP($A219,'Food full composition_all'!$A$3:$AU$33,5+($B219*2),0)</f>
        <v>White rice, cooked</v>
      </c>
      <c r="E219" s="42">
        <f>VLOOKUP($A219,'Food full composition_all'!$A$3:$AU$33,6+($B219*2),0)</f>
        <v>7.2</v>
      </c>
      <c r="F219" s="31">
        <f>VLOOKUP(D219,'Impact value reference table'!$B$3:$G$216,2,FALSE)</f>
        <v>0.8</v>
      </c>
      <c r="G219" s="5">
        <f t="shared" si="88"/>
        <v>1.8588787200000002E-2</v>
      </c>
      <c r="H219" s="31">
        <f>VLOOKUP(D219,'Impact value reference table'!$B$3:$G$216,3,FALSE)</f>
        <v>1.2</v>
      </c>
      <c r="I219" s="5">
        <f t="shared" si="89"/>
        <v>2.7883180799999997E-2</v>
      </c>
      <c r="J219" s="31">
        <f>VLOOKUP(D219,'Impact value reference table'!$B$3:$G$216,4,FALSE)</f>
        <v>7.4</v>
      </c>
      <c r="K219" s="5">
        <f t="shared" si="90"/>
        <v>0.17194628159999997</v>
      </c>
      <c r="L219" s="31">
        <f>VLOOKUP(D219,'Impact value reference table'!$B$3:$G$216,5,FALSE)</f>
        <v>10</v>
      </c>
      <c r="M219" s="5">
        <f t="shared" si="91"/>
        <v>0.23235984000000001</v>
      </c>
      <c r="N219" s="31">
        <f>VLOOKUP(D219,'Impact value reference table'!$B$3:$G$216,6,FALSE)</f>
        <v>610</v>
      </c>
      <c r="O219" s="5">
        <f t="shared" si="92"/>
        <v>14.173950239999998</v>
      </c>
      <c r="P219" s="31" t="e">
        <f>VLOOKUP(D219,'Impact value reference table'!$B$3:$G$216,7,FALSE)</f>
        <v>#REF!</v>
      </c>
      <c r="Q219" s="5" t="e">
        <f t="shared" si="93"/>
        <v>#REF!</v>
      </c>
    </row>
    <row r="220" spans="1:17" ht="15.6">
      <c r="A220" s="26" t="s">
        <v>150</v>
      </c>
      <c r="B220" s="5">
        <v>4</v>
      </c>
      <c r="D220" s="5" t="str">
        <f>VLOOKUP($A220,'Food full composition_all'!$A$3:$AU$33,5+($B220*2),0)</f>
        <v>Flaxseed, unspecified</v>
      </c>
      <c r="E220" s="42">
        <f>VLOOKUP($A220,'Food full composition_all'!$A$3:$AU$33,6+($B220*2),0)</f>
        <v>5.8</v>
      </c>
      <c r="F220" s="31">
        <f>VLOOKUP(D220,'Impact value reference table'!$B$3:$G$216,2,FALSE)</f>
        <v>3.55</v>
      </c>
      <c r="G220" s="5">
        <f t="shared" si="88"/>
        <v>6.6448459799999998E-2</v>
      </c>
      <c r="H220" s="31">
        <f>VLOOKUP(D220,'Impact value reference table'!$B$3:$G$216,3,FALSE)</f>
        <v>0.39</v>
      </c>
      <c r="I220" s="5">
        <f t="shared" si="89"/>
        <v>7.2999716400000006E-3</v>
      </c>
      <c r="J220" s="31">
        <f>VLOOKUP(D220,'Impact value reference table'!$B$3:$G$216,4,FALSE)</f>
        <v>4.8600000000000003</v>
      </c>
      <c r="K220" s="5">
        <f t="shared" si="90"/>
        <v>9.0968877359999992E-2</v>
      </c>
      <c r="L220" s="31">
        <f>VLOOKUP(D220,'Impact value reference table'!$B$3:$G$216,5,FALSE)</f>
        <v>3.89</v>
      </c>
      <c r="M220" s="5">
        <f t="shared" si="91"/>
        <v>7.2812537639999994E-2</v>
      </c>
      <c r="N220" s="31">
        <f>VLOOKUP(D220,'Impact value reference table'!$B$3:$G$216,6,FALSE)</f>
        <v>99.24</v>
      </c>
      <c r="O220" s="5">
        <f t="shared" si="92"/>
        <v>1.8575620142399998</v>
      </c>
      <c r="P220" s="31" t="e">
        <f>VLOOKUP(D220,'Impact value reference table'!$B$3:$G$216,7,FALSE)</f>
        <v>#REF!</v>
      </c>
      <c r="Q220" s="5" t="e">
        <f t="shared" si="93"/>
        <v>#REF!</v>
      </c>
    </row>
    <row r="221" spans="1:17" ht="15.6">
      <c r="A221" s="26" t="s">
        <v>150</v>
      </c>
      <c r="B221" s="5">
        <v>5</v>
      </c>
      <c r="D221" s="5" t="str">
        <f>VLOOKUP($A221,'Food full composition_all'!$A$3:$AU$33,5+($B221*2),0)</f>
        <v>Sweet potato, cooked</v>
      </c>
      <c r="E221" s="42">
        <f>VLOOKUP($A221,'Food full composition_all'!$A$3:$AU$33,6+($B221*2),0)</f>
        <v>3.9</v>
      </c>
      <c r="F221" s="31">
        <f>VLOOKUP(D221,'Impact value reference table'!$B$3:$G$216,2,FALSE)</f>
        <v>1.2</v>
      </c>
      <c r="G221" s="5">
        <f t="shared" si="88"/>
        <v>1.5103389599999998E-2</v>
      </c>
      <c r="H221" s="31">
        <f>VLOOKUP(D221,'Impact value reference table'!$B$3:$G$216,3,FALSE)</f>
        <v>0.6</v>
      </c>
      <c r="I221" s="5">
        <f t="shared" si="89"/>
        <v>7.5516947999999988E-3</v>
      </c>
      <c r="J221" s="31">
        <f>VLOOKUP(D221,'Impact value reference table'!$B$3:$G$216,4,FALSE)</f>
        <v>5.3</v>
      </c>
      <c r="K221" s="5">
        <f t="shared" si="90"/>
        <v>6.6706637400000005E-2</v>
      </c>
      <c r="L221" s="31">
        <f>VLOOKUP(D221,'Impact value reference table'!$B$3:$G$216,5,FALSE)</f>
        <v>4.8</v>
      </c>
      <c r="M221" s="5">
        <f t="shared" si="91"/>
        <v>6.0413558399999991E-2</v>
      </c>
      <c r="N221" s="31">
        <f>VLOOKUP(D221,'Impact value reference table'!$B$3:$G$216,6,FALSE)</f>
        <v>81</v>
      </c>
      <c r="O221" s="5">
        <f t="shared" si="92"/>
        <v>1.019478798</v>
      </c>
      <c r="P221" s="31" t="e">
        <f>VLOOKUP(D221,'Impact value reference table'!$B$3:$G$216,7,FALSE)</f>
        <v>#REF!</v>
      </c>
      <c r="Q221" s="5" t="e">
        <f t="shared" si="93"/>
        <v>#REF!</v>
      </c>
    </row>
    <row r="222" spans="1:17" ht="15.6">
      <c r="A222" s="26" t="s">
        <v>150</v>
      </c>
      <c r="B222" s="5">
        <v>6</v>
      </c>
      <c r="D222" s="5" t="str">
        <f>VLOOKUP($A222,'Food full composition_all'!$A$3:$AU$33,5+($B222*2),0)</f>
        <v>Lamb meal, unspecified</v>
      </c>
      <c r="E222" s="42">
        <f>VLOOKUP($A222,'Food full composition_all'!$A$3:$AU$33,6+($B222*2),0)</f>
        <v>3.5</v>
      </c>
      <c r="F222" s="31">
        <f>VLOOKUP(D222,'Impact value reference table'!$B$3:$G$216,2,FALSE)</f>
        <v>345.5</v>
      </c>
      <c r="G222" s="5">
        <f t="shared" si="88"/>
        <v>3.9025157849999994</v>
      </c>
      <c r="H222" s="31">
        <f>VLOOKUP(D222,'Impact value reference table'!$B$3:$G$216,3,FALSE)</f>
        <v>37.35</v>
      </c>
      <c r="I222" s="5">
        <f t="shared" si="89"/>
        <v>0.42187833449999995</v>
      </c>
      <c r="J222" s="31">
        <f>VLOOKUP(D222,'Impact value reference table'!$B$3:$G$216,4,FALSE)</f>
        <v>128.86000000000001</v>
      </c>
      <c r="K222" s="5">
        <f t="shared" si="90"/>
        <v>1.4555084921999999</v>
      </c>
      <c r="L222" s="31">
        <f>VLOOKUP(D222,'Impact value reference table'!$B$3:$G$216,5,FALSE)</f>
        <v>91.51</v>
      </c>
      <c r="M222" s="5">
        <f t="shared" si="91"/>
        <v>1.0336301577</v>
      </c>
      <c r="N222" s="31">
        <f>VLOOKUP(D222,'Impact value reference table'!$B$3:$G$216,6,FALSE)</f>
        <v>1682.68</v>
      </c>
      <c r="O222" s="5">
        <f t="shared" si="92"/>
        <v>19.006324923600001</v>
      </c>
      <c r="P222" s="31" t="e">
        <f>VLOOKUP(D222,'Impact value reference table'!$B$3:$G$216,7,FALSE)</f>
        <v>#REF!</v>
      </c>
      <c r="Q222" s="5" t="e">
        <f t="shared" si="93"/>
        <v>#REF!</v>
      </c>
    </row>
    <row r="223" spans="1:17" ht="15.6">
      <c r="A223" s="26" t="s">
        <v>150</v>
      </c>
      <c r="B223" s="5">
        <v>7</v>
      </c>
      <c r="D223" s="5" t="str">
        <f>VLOOKUP($A223,'Food full composition_all'!$A$3:$AU$33,5+($B223*2),0)</f>
        <v>Lamb meal, unspecified</v>
      </c>
      <c r="E223" s="42">
        <f>VLOOKUP($A223,'Food full composition_all'!$A$3:$AU$33,6+($B223*2),0)</f>
        <v>2.9</v>
      </c>
      <c r="F223" s="31">
        <f>VLOOKUP(D223,'Impact value reference table'!$B$3:$G$216,2,FALSE)</f>
        <v>345.5</v>
      </c>
      <c r="G223" s="5">
        <f t="shared" si="88"/>
        <v>3.2335130789999997</v>
      </c>
      <c r="H223" s="31">
        <f>VLOOKUP(D223,'Impact value reference table'!$B$3:$G$216,3,FALSE)</f>
        <v>37.35</v>
      </c>
      <c r="I223" s="5">
        <f t="shared" si="89"/>
        <v>0.34955633429999994</v>
      </c>
      <c r="J223" s="31">
        <f>VLOOKUP(D223,'Impact value reference table'!$B$3:$G$216,4,FALSE)</f>
        <v>128.86000000000001</v>
      </c>
      <c r="K223" s="5">
        <f t="shared" si="90"/>
        <v>1.2059927506799999</v>
      </c>
      <c r="L223" s="31">
        <f>VLOOKUP(D223,'Impact value reference table'!$B$3:$G$216,5,FALSE)</f>
        <v>91.51</v>
      </c>
      <c r="M223" s="5">
        <f t="shared" si="91"/>
        <v>0.85643641638000001</v>
      </c>
      <c r="N223" s="31">
        <f>VLOOKUP(D223,'Impact value reference table'!$B$3:$G$216,6,FALSE)</f>
        <v>1682.68</v>
      </c>
      <c r="O223" s="5">
        <f t="shared" si="92"/>
        <v>15.748097793840001</v>
      </c>
      <c r="P223" s="31" t="e">
        <f>VLOOKUP(D223,'Impact value reference table'!$B$3:$G$216,7,FALSE)</f>
        <v>#REF!</v>
      </c>
      <c r="Q223" s="5" t="e">
        <f t="shared" si="93"/>
        <v>#REF!</v>
      </c>
    </row>
    <row r="224" spans="1:17" ht="15.6">
      <c r="A224" s="26" t="s">
        <v>150</v>
      </c>
      <c r="B224" s="5">
        <v>8</v>
      </c>
      <c r="D224" s="5" t="str">
        <f>VLOOKUP($A224,'Food full composition_all'!$A$3:$AU$33,5+($B224*2),0)</f>
        <v>Sugarcane fiber, unspecified</v>
      </c>
      <c r="E224" s="42">
        <f>VLOOKUP($A224,'Food full composition_all'!$A$3:$AU$33,6+($B224*2),0)</f>
        <v>1.2</v>
      </c>
      <c r="F224" s="31">
        <f>VLOOKUP(D224,'Impact value reference table'!$B$3:$G$216,2,FALSE)</f>
        <v>0</v>
      </c>
      <c r="G224" s="5">
        <f t="shared" si="88"/>
        <v>0</v>
      </c>
      <c r="H224" s="31">
        <f>VLOOKUP(D224,'Impact value reference table'!$B$3:$G$216,3,FALSE)</f>
        <v>0</v>
      </c>
      <c r="I224" s="5">
        <f t="shared" si="89"/>
        <v>0</v>
      </c>
      <c r="J224" s="31">
        <f>VLOOKUP(D224,'Impact value reference table'!$B$3:$G$216,4,FALSE)</f>
        <v>0</v>
      </c>
      <c r="K224" s="5">
        <f t="shared" si="90"/>
        <v>0</v>
      </c>
      <c r="L224" s="31">
        <f>VLOOKUP(D224,'Impact value reference table'!$B$3:$G$216,5,FALSE)</f>
        <v>0</v>
      </c>
      <c r="M224" s="5">
        <f t="shared" si="91"/>
        <v>0</v>
      </c>
      <c r="N224" s="31">
        <f>VLOOKUP(D224,'Impact value reference table'!$B$3:$G$216,6,FALSE)</f>
        <v>0</v>
      </c>
      <c r="O224" s="5">
        <f t="shared" si="92"/>
        <v>0</v>
      </c>
      <c r="P224" s="31" t="e">
        <f>VLOOKUP(D224,'Impact value reference table'!$B$3:$G$216,7,FALSE)</f>
        <v>#REF!</v>
      </c>
      <c r="Q224" s="5" t="e">
        <f t="shared" si="93"/>
        <v>#REF!</v>
      </c>
    </row>
    <row r="225" spans="1:17" ht="15.6">
      <c r="A225" s="26" t="s">
        <v>150</v>
      </c>
      <c r="B225" s="5">
        <v>9</v>
      </c>
      <c r="D225" s="5" t="str">
        <f>VLOOKUP($A225,'Food full composition_all'!$A$3:$AU$33,5+($B225*2),0)</f>
        <v>Alfalfa meal</v>
      </c>
      <c r="E225" s="42">
        <f>VLOOKUP($A225,'Food full composition_all'!$A$3:$AU$33,6+($B225*2),0)</f>
        <v>0</v>
      </c>
      <c r="F225" s="31" t="e">
        <f>VLOOKUP(D225,'Impact value reference table'!$B$3:$G$216,2,FALSE)</f>
        <v>#N/A</v>
      </c>
      <c r="G225" s="5" t="e">
        <f t="shared" si="88"/>
        <v>#N/A</v>
      </c>
      <c r="H225" s="31" t="e">
        <f>VLOOKUP(D225,'Impact value reference table'!$B$3:$G$216,3,FALSE)</f>
        <v>#N/A</v>
      </c>
      <c r="I225" s="5" t="e">
        <f t="shared" si="89"/>
        <v>#N/A</v>
      </c>
      <c r="J225" s="31" t="e">
        <f>VLOOKUP(D225,'Impact value reference table'!$B$3:$G$216,4,FALSE)</f>
        <v>#N/A</v>
      </c>
      <c r="K225" s="5" t="e">
        <f t="shared" si="90"/>
        <v>#N/A</v>
      </c>
      <c r="L225" s="31" t="e">
        <f>VLOOKUP(D225,'Impact value reference table'!$B$3:$G$216,5,FALSE)</f>
        <v>#N/A</v>
      </c>
      <c r="M225" s="5" t="e">
        <f t="shared" si="91"/>
        <v>#N/A</v>
      </c>
      <c r="N225" s="31" t="e">
        <f>VLOOKUP(D225,'Impact value reference table'!$B$3:$G$216,6,FALSE)</f>
        <v>#N/A</v>
      </c>
      <c r="O225" s="5" t="e">
        <f t="shared" si="92"/>
        <v>#N/A</v>
      </c>
      <c r="P225" s="31" t="e">
        <f>VLOOKUP(D225,'Impact value reference table'!$B$3:$G$216,7,FALSE)</f>
        <v>#N/A</v>
      </c>
      <c r="Q225" s="5" t="e">
        <f t="shared" si="93"/>
        <v>#N/A</v>
      </c>
    </row>
    <row r="226" spans="1:17" ht="15.6">
      <c r="A226" s="26" t="s">
        <v>150</v>
      </c>
      <c r="B226" s="5">
        <v>10</v>
      </c>
      <c r="D226" s="5" t="str">
        <f>VLOOKUP($A226,'Food full composition_all'!$A$3:$AU$33,5+($B226*2),0)</f>
        <v>Sunflower oil, unspecified</v>
      </c>
      <c r="E226" s="42">
        <f>VLOOKUP($A226,'Food full composition_all'!$A$3:$AU$33,6+($B226*2),0)</f>
        <v>0.3775</v>
      </c>
      <c r="F226" s="31">
        <f>VLOOKUP(D226,'Impact value reference table'!$B$3:$G$216,2,FALSE)</f>
        <v>2.08</v>
      </c>
      <c r="G226" s="5">
        <f t="shared" si="88"/>
        <v>2.5340131439999997E-3</v>
      </c>
      <c r="H226" s="31">
        <f>VLOOKUP(D226,'Impact value reference table'!$B$3:$G$216,3,FALSE)</f>
        <v>0.42</v>
      </c>
      <c r="I226" s="5">
        <f t="shared" si="89"/>
        <v>5.1167573099999996E-4</v>
      </c>
      <c r="J226" s="31">
        <f>VLOOKUP(D226,'Impact value reference table'!$B$3:$G$216,4,FALSE)</f>
        <v>3.11</v>
      </c>
      <c r="K226" s="5">
        <f t="shared" si="90"/>
        <v>3.7888369605000001E-3</v>
      </c>
      <c r="L226" s="31">
        <f>VLOOKUP(D226,'Impact value reference table'!$B$3:$G$216,5,FALSE)</f>
        <v>5.67</v>
      </c>
      <c r="M226" s="5">
        <f t="shared" si="91"/>
        <v>6.9076223684999983E-3</v>
      </c>
      <c r="N226" s="31">
        <f>VLOOKUP(D226,'Impact value reference table'!$B$3:$G$216,6,FALSE)</f>
        <v>112</v>
      </c>
      <c r="O226" s="5">
        <f t="shared" si="92"/>
        <v>0.1364468616</v>
      </c>
      <c r="P226" s="31" t="e">
        <f>VLOOKUP(D226,'Impact value reference table'!$B$3:$G$216,7,FALSE)</f>
        <v>#REF!</v>
      </c>
      <c r="Q226" s="5" t="e">
        <f t="shared" si="93"/>
        <v>#REF!</v>
      </c>
    </row>
    <row r="227" spans="1:17" ht="15.6">
      <c r="A227" s="26" t="s">
        <v>150</v>
      </c>
      <c r="B227" s="5">
        <v>11</v>
      </c>
      <c r="D227" s="5" t="str">
        <f>VLOOKUP($A227,'Food full composition_all'!$A$3:$AU$33,5+($B227*2),0)</f>
        <v xml:space="preserve">Seaweed </v>
      </c>
      <c r="E227" s="42">
        <f>VLOOKUP($A227,'Food full composition_all'!$A$3:$AU$33,6+($B227*2),0)</f>
        <v>0</v>
      </c>
      <c r="F227" s="31" t="e">
        <f>VLOOKUP(D227,'Impact value reference table'!$B$3:$G$216,2,FALSE)</f>
        <v>#N/A</v>
      </c>
      <c r="G227" s="5" t="e">
        <f t="shared" si="88"/>
        <v>#N/A</v>
      </c>
      <c r="H227" s="31" t="e">
        <f>VLOOKUP(D227,'Impact value reference table'!$B$3:$G$216,3,FALSE)</f>
        <v>#N/A</v>
      </c>
      <c r="I227" s="5" t="e">
        <f t="shared" si="89"/>
        <v>#N/A</v>
      </c>
      <c r="J227" s="31" t="e">
        <f>VLOOKUP(D227,'Impact value reference table'!$B$3:$G$216,4,FALSE)</f>
        <v>#N/A</v>
      </c>
      <c r="K227" s="5" t="e">
        <f t="shared" si="90"/>
        <v>#N/A</v>
      </c>
      <c r="L227" s="31" t="e">
        <f>VLOOKUP(D227,'Impact value reference table'!$B$3:$G$216,5,FALSE)</f>
        <v>#N/A</v>
      </c>
      <c r="M227" s="5" t="e">
        <f t="shared" si="91"/>
        <v>#N/A</v>
      </c>
      <c r="N227" s="31" t="e">
        <f>VLOOKUP(D227,'Impact value reference table'!$B$3:$G$216,6,FALSE)</f>
        <v>#N/A</v>
      </c>
      <c r="O227" s="5" t="e">
        <f t="shared" si="92"/>
        <v>#N/A</v>
      </c>
      <c r="P227" s="31" t="e">
        <f>VLOOKUP(D227,'Impact value reference table'!$B$3:$G$216,7,FALSE)</f>
        <v>#N/A</v>
      </c>
      <c r="Q227" s="5" t="e">
        <f t="shared" si="93"/>
        <v>#N/A</v>
      </c>
    </row>
    <row r="228" spans="1:17" ht="15.6">
      <c r="A228" s="26" t="s">
        <v>150</v>
      </c>
      <c r="B228" s="5">
        <v>12</v>
      </c>
      <c r="D228" s="5" t="str">
        <f>VLOOKUP($A228,'Food full composition_all'!$A$3:$AU$33,5+($B228*2),0)</f>
        <v>Sodium chloride</v>
      </c>
      <c r="E228" s="42">
        <f>VLOOKUP($A228,'Food full composition_all'!$A$3:$AU$33,6+($B228*2),0)</f>
        <v>0</v>
      </c>
      <c r="F228" s="31" t="e">
        <f>VLOOKUP(D228,'Impact value reference table'!$B$3:$G$216,2,FALSE)</f>
        <v>#N/A</v>
      </c>
      <c r="G228" s="5" t="e">
        <f t="shared" si="88"/>
        <v>#N/A</v>
      </c>
      <c r="H228" s="31" t="e">
        <f>VLOOKUP(D228,'Impact value reference table'!$B$3:$G$216,3,FALSE)</f>
        <v>#N/A</v>
      </c>
      <c r="I228" s="5" t="e">
        <f t="shared" si="89"/>
        <v>#N/A</v>
      </c>
      <c r="J228" s="31" t="e">
        <f>VLOOKUP(D228,'Impact value reference table'!$B$3:$G$216,4,FALSE)</f>
        <v>#N/A</v>
      </c>
      <c r="K228" s="5" t="e">
        <f t="shared" si="90"/>
        <v>#N/A</v>
      </c>
      <c r="L228" s="31" t="e">
        <f>VLOOKUP(D228,'Impact value reference table'!$B$3:$G$216,5,FALSE)</f>
        <v>#N/A</v>
      </c>
      <c r="M228" s="5" t="e">
        <f t="shared" si="91"/>
        <v>#N/A</v>
      </c>
      <c r="N228" s="31" t="e">
        <f>VLOOKUP(D228,'Impact value reference table'!$B$3:$G$216,6,FALSE)</f>
        <v>#N/A</v>
      </c>
      <c r="O228" s="5" t="e">
        <f t="shared" si="92"/>
        <v>#N/A</v>
      </c>
      <c r="P228" s="31" t="e">
        <f>VLOOKUP(D228,'Impact value reference table'!$B$3:$G$216,7,FALSE)</f>
        <v>#N/A</v>
      </c>
      <c r="Q228" s="5" t="e">
        <f t="shared" si="93"/>
        <v>#N/A</v>
      </c>
    </row>
    <row r="229" spans="1:17" ht="15.6">
      <c r="A229" s="26" t="s">
        <v>150</v>
      </c>
      <c r="B229" s="5">
        <v>13</v>
      </c>
      <c r="D229" s="5" t="str">
        <f>VLOOKUP($A229,'Food full composition_all'!$A$3:$AU$33,5+($B229*2),0)</f>
        <v>Fish oil, unspecified</v>
      </c>
      <c r="E229" s="42">
        <f>VLOOKUP($A229,'Food full composition_all'!$A$3:$AU$33,6+($B229*2),0)</f>
        <v>0.5</v>
      </c>
      <c r="F229" s="31">
        <f>VLOOKUP(D229,'Impact value reference table'!$B$3:$G$216,2,FALSE)</f>
        <v>0</v>
      </c>
      <c r="G229" s="5">
        <f t="shared" si="88"/>
        <v>0</v>
      </c>
      <c r="H229" s="31">
        <f>VLOOKUP(D229,'Impact value reference table'!$B$3:$G$216,3,FALSE)</f>
        <v>0</v>
      </c>
      <c r="I229" s="5">
        <f t="shared" si="89"/>
        <v>0</v>
      </c>
      <c r="J229" s="31">
        <f>VLOOKUP(D229,'Impact value reference table'!$B$3:$G$216,4,FALSE)</f>
        <v>0</v>
      </c>
      <c r="K229" s="5">
        <f t="shared" si="90"/>
        <v>0</v>
      </c>
      <c r="L229" s="31">
        <f>VLOOKUP(D229,'Impact value reference table'!$B$3:$G$216,5,FALSE)</f>
        <v>0</v>
      </c>
      <c r="M229" s="5">
        <f t="shared" si="91"/>
        <v>0</v>
      </c>
      <c r="N229" s="31">
        <f>VLOOKUP(D229,'Impact value reference table'!$B$3:$G$216,6,FALSE)</f>
        <v>0</v>
      </c>
      <c r="O229" s="5">
        <f t="shared" si="92"/>
        <v>0</v>
      </c>
      <c r="P229" s="31" t="e">
        <f>VLOOKUP(D229,'Impact value reference table'!$B$3:$G$216,7,FALSE)</f>
        <v>#REF!</v>
      </c>
      <c r="Q229" s="5" t="e">
        <f t="shared" si="93"/>
        <v>#REF!</v>
      </c>
    </row>
    <row r="230" spans="1:17" ht="15.6">
      <c r="A230" s="26" t="s">
        <v>150</v>
      </c>
      <c r="B230" s="5">
        <v>14</v>
      </c>
      <c r="D230" s="5" t="str">
        <f>VLOOKUP($A230,'Food full composition_all'!$A$3:$AU$33,5+($B230*2),0)</f>
        <v>Potassium chloride</v>
      </c>
      <c r="E230" s="42">
        <f>VLOOKUP($A230,'Food full composition_all'!$A$3:$AU$33,6+($B230*2),0)</f>
        <v>0</v>
      </c>
      <c r="F230" s="31" t="e">
        <f>VLOOKUP(D230,'Impact value reference table'!$B$3:$G$216,2,FALSE)</f>
        <v>#N/A</v>
      </c>
      <c r="G230" s="5" t="e">
        <f t="shared" si="88"/>
        <v>#N/A</v>
      </c>
      <c r="H230" s="31" t="e">
        <f>VLOOKUP(D230,'Impact value reference table'!$B$3:$G$216,3,FALSE)</f>
        <v>#N/A</v>
      </c>
      <c r="I230" s="5" t="e">
        <f t="shared" si="89"/>
        <v>#N/A</v>
      </c>
      <c r="J230" s="31" t="e">
        <f>VLOOKUP(D230,'Impact value reference table'!$B$3:$G$216,4,FALSE)</f>
        <v>#N/A</v>
      </c>
      <c r="K230" s="5" t="e">
        <f t="shared" si="90"/>
        <v>#N/A</v>
      </c>
      <c r="L230" s="31" t="e">
        <f>VLOOKUP(D230,'Impact value reference table'!$B$3:$G$216,5,FALSE)</f>
        <v>#N/A</v>
      </c>
      <c r="M230" s="5" t="e">
        <f t="shared" si="91"/>
        <v>#N/A</v>
      </c>
      <c r="N230" s="31" t="e">
        <f>VLOOKUP(D230,'Impact value reference table'!$B$3:$G$216,6,FALSE)</f>
        <v>#N/A</v>
      </c>
      <c r="O230" s="5" t="e">
        <f t="shared" si="92"/>
        <v>#N/A</v>
      </c>
      <c r="P230" s="31" t="e">
        <f>VLOOKUP(D230,'Impact value reference table'!$B$3:$G$216,7,FALSE)</f>
        <v>#N/A</v>
      </c>
      <c r="Q230" s="5" t="e">
        <f t="shared" si="93"/>
        <v>#N/A</v>
      </c>
    </row>
    <row r="231" spans="1:17" ht="15.6">
      <c r="A231" s="26" t="s">
        <v>150</v>
      </c>
      <c r="B231" s="5">
        <v>15</v>
      </c>
      <c r="D231" s="5" t="str">
        <f>VLOOKUP($A231,'Food full composition_all'!$A$3:$AU$33,5+($B231*2),0)</f>
        <v xml:space="preserve">Chia seeds, raw seeds </v>
      </c>
      <c r="E231" s="42">
        <f>VLOOKUP($A231,'Food full composition_all'!$A$3:$AU$33,6+($B231*2),0)</f>
        <v>0.1</v>
      </c>
      <c r="F231" s="31" t="e">
        <f>VLOOKUP(D231,'Impact value reference table'!$B$3:$G$216,2,FALSE)</f>
        <v>#N/A</v>
      </c>
      <c r="G231" s="5" t="e">
        <f t="shared" si="88"/>
        <v>#N/A</v>
      </c>
      <c r="H231" s="31" t="e">
        <f>VLOOKUP(D231,'Impact value reference table'!$B$3:$G$216,3,FALSE)</f>
        <v>#N/A</v>
      </c>
      <c r="I231" s="5" t="e">
        <f t="shared" si="89"/>
        <v>#N/A</v>
      </c>
      <c r="J231" s="31" t="e">
        <f>VLOOKUP(D231,'Impact value reference table'!$B$3:$G$216,4,FALSE)</f>
        <v>#N/A</v>
      </c>
      <c r="K231" s="5" t="e">
        <f t="shared" si="90"/>
        <v>#N/A</v>
      </c>
      <c r="L231" s="31" t="e">
        <f>VLOOKUP(D231,'Impact value reference table'!$B$3:$G$216,5,FALSE)</f>
        <v>#N/A</v>
      </c>
      <c r="M231" s="5" t="e">
        <f t="shared" si="91"/>
        <v>#N/A</v>
      </c>
      <c r="N231" s="31" t="e">
        <f>VLOOKUP(D231,'Impact value reference table'!$B$3:$G$216,6,FALSE)</f>
        <v>#N/A</v>
      </c>
      <c r="O231" s="5" t="e">
        <f t="shared" si="92"/>
        <v>#N/A</v>
      </c>
      <c r="P231" s="31" t="e">
        <f>VLOOKUP(D231,'Impact value reference table'!$B$3:$G$216,7,FALSE)</f>
        <v>#N/A</v>
      </c>
      <c r="Q231" s="5" t="e">
        <f t="shared" si="93"/>
        <v>#N/A</v>
      </c>
    </row>
    <row r="232" spans="1:17" ht="15.6">
      <c r="A232" s="26" t="s">
        <v>150</v>
      </c>
      <c r="B232" s="5">
        <v>16</v>
      </c>
      <c r="D232" s="5" t="str">
        <f>VLOOKUP($A232,'Food full composition_all'!$A$3:$AU$33,5+($B232*2),0)</f>
        <v>Calcium carbonate</v>
      </c>
      <c r="E232" s="42">
        <f>VLOOKUP($A232,'Food full composition_all'!$A$3:$AU$33,6+($B232*2),0)</f>
        <v>0</v>
      </c>
      <c r="F232" s="31" t="e">
        <f>VLOOKUP(D232,'Impact value reference table'!$B$3:$G$216,2,FALSE)</f>
        <v>#N/A</v>
      </c>
      <c r="G232" s="5" t="e">
        <f t="shared" si="88"/>
        <v>#N/A</v>
      </c>
      <c r="H232" s="31" t="e">
        <f>VLOOKUP(D232,'Impact value reference table'!$B$3:$G$216,3,FALSE)</f>
        <v>#N/A</v>
      </c>
      <c r="I232" s="5" t="e">
        <f t="shared" si="89"/>
        <v>#N/A</v>
      </c>
      <c r="J232" s="31" t="e">
        <f>VLOOKUP(D232,'Impact value reference table'!$B$3:$G$216,4,FALSE)</f>
        <v>#N/A</v>
      </c>
      <c r="K232" s="5" t="e">
        <f t="shared" si="90"/>
        <v>#N/A</v>
      </c>
      <c r="L232" s="31" t="e">
        <f>VLOOKUP(D232,'Impact value reference table'!$B$3:$G$216,5,FALSE)</f>
        <v>#N/A</v>
      </c>
      <c r="M232" s="5" t="e">
        <f t="shared" si="91"/>
        <v>#N/A</v>
      </c>
      <c r="N232" s="31" t="e">
        <f>VLOOKUP(D232,'Impact value reference table'!$B$3:$G$216,6,FALSE)</f>
        <v>#N/A</v>
      </c>
      <c r="O232" s="5" t="e">
        <f t="shared" si="92"/>
        <v>#N/A</v>
      </c>
      <c r="P232" s="31" t="e">
        <f>VLOOKUP(D232,'Impact value reference table'!$B$3:$G$216,7,FALSE)</f>
        <v>#N/A</v>
      </c>
      <c r="Q232" s="5" t="e">
        <f t="shared" si="93"/>
        <v>#N/A</v>
      </c>
    </row>
    <row r="233" spans="1:17" ht="15.6">
      <c r="A233" s="26" t="s">
        <v>150</v>
      </c>
      <c r="B233" s="5">
        <v>17</v>
      </c>
      <c r="D233" s="5" t="str">
        <f>VLOOKUP($A233,'Food full composition_all'!$A$3:$AU$33,5+($B233*2),0)</f>
        <v>Yucca, cooked</v>
      </c>
      <c r="E233" s="42">
        <f>VLOOKUP($A233,'Food full composition_all'!$A$3:$AU$33,6+($B233*2),0)</f>
        <v>0.5</v>
      </c>
      <c r="F233" s="31">
        <f>VLOOKUP(D233,'Impact value reference table'!$B$3:$G$216,2,FALSE)</f>
        <v>0.3</v>
      </c>
      <c r="G233" s="5">
        <f t="shared" si="88"/>
        <v>4.8408299999999995E-4</v>
      </c>
      <c r="H233" s="31">
        <f>VLOOKUP(D233,'Impact value reference table'!$B$3:$G$216,3,FALSE)</f>
        <v>0.4</v>
      </c>
      <c r="I233" s="5">
        <f t="shared" si="89"/>
        <v>6.4544400000000001E-4</v>
      </c>
      <c r="J233" s="31">
        <f>VLOOKUP(D233,'Impact value reference table'!$B$3:$G$216,4,FALSE)</f>
        <v>2.9</v>
      </c>
      <c r="K233" s="5">
        <f t="shared" si="90"/>
        <v>4.6794689999999995E-3</v>
      </c>
      <c r="L233" s="31">
        <f>VLOOKUP(D233,'Impact value reference table'!$B$3:$G$216,5,FALSE)</f>
        <v>1.6</v>
      </c>
      <c r="M233" s="5">
        <f t="shared" si="91"/>
        <v>2.581776E-3</v>
      </c>
      <c r="N233" s="31">
        <f>VLOOKUP(D233,'Impact value reference table'!$B$3:$G$216,6,FALSE)</f>
        <v>28</v>
      </c>
      <c r="O233" s="5">
        <f t="shared" si="92"/>
        <v>4.5181079999999998E-2</v>
      </c>
      <c r="P233" s="31" t="e">
        <f>VLOOKUP(D233,'Impact value reference table'!$B$3:$G$216,7,FALSE)</f>
        <v>#REF!</v>
      </c>
      <c r="Q233" s="5" t="e">
        <f t="shared" si="93"/>
        <v>#REF!</v>
      </c>
    </row>
    <row r="234" spans="1:17" ht="15.6">
      <c r="A234" s="26" t="s">
        <v>150</v>
      </c>
      <c r="B234" s="5">
        <v>18</v>
      </c>
      <c r="D234" s="5" t="str">
        <f>VLOOKUP($A234,'Food full composition_all'!$A$3:$AU$33,5+($B234*2),0)</f>
        <v xml:space="preserve">Green tea extract </v>
      </c>
      <c r="E234" s="42">
        <f>VLOOKUP($A234,'Food full composition_all'!$A$3:$AU$33,6+($B234*2),0)</f>
        <v>0</v>
      </c>
      <c r="F234" s="31" t="e">
        <f>VLOOKUP(D234,'Impact value reference table'!$B$3:$G$216,2,FALSE)</f>
        <v>#N/A</v>
      </c>
      <c r="G234" s="5" t="e">
        <f t="shared" si="88"/>
        <v>#N/A</v>
      </c>
      <c r="H234" s="31" t="e">
        <f>VLOOKUP(D234,'Impact value reference table'!$B$3:$G$216,3,FALSE)</f>
        <v>#N/A</v>
      </c>
      <c r="I234" s="5" t="e">
        <f t="shared" si="89"/>
        <v>#N/A</v>
      </c>
      <c r="J234" s="31" t="e">
        <f>VLOOKUP(D234,'Impact value reference table'!$B$3:$G$216,4,FALSE)</f>
        <v>#N/A</v>
      </c>
      <c r="K234" s="5" t="e">
        <f t="shared" si="90"/>
        <v>#N/A</v>
      </c>
      <c r="L234" s="31" t="e">
        <f>VLOOKUP(D234,'Impact value reference table'!$B$3:$G$216,5,FALSE)</f>
        <v>#N/A</v>
      </c>
      <c r="M234" s="5" t="e">
        <f t="shared" si="91"/>
        <v>#N/A</v>
      </c>
      <c r="N234" s="31" t="e">
        <f>VLOOKUP(D234,'Impact value reference table'!$B$3:$G$216,6,FALSE)</f>
        <v>#N/A</v>
      </c>
      <c r="O234" s="5" t="e">
        <f t="shared" si="92"/>
        <v>#N/A</v>
      </c>
      <c r="P234" s="31" t="e">
        <f>VLOOKUP(D234,'Impact value reference table'!$B$3:$G$216,7,FALSE)</f>
        <v>#N/A</v>
      </c>
      <c r="Q234" s="5" t="e">
        <f t="shared" si="93"/>
        <v>#N/A</v>
      </c>
    </row>
    <row r="235" spans="1:17" ht="15.6">
      <c r="A235" s="26" t="s">
        <v>150</v>
      </c>
      <c r="B235" s="5">
        <v>19</v>
      </c>
      <c r="D235" s="5" t="str">
        <f>VLOOKUP($A235,'Food full composition_all'!$A$3:$AU$33,5+($B235*2),0)</f>
        <v xml:space="preserve">Pomegranate extract </v>
      </c>
      <c r="E235" s="42">
        <f>VLOOKUP($A235,'Food full composition_all'!$A$3:$AU$33,6+($B235*2),0)</f>
        <v>0</v>
      </c>
      <c r="F235" s="31" t="e">
        <f>VLOOKUP(D235,'Impact value reference table'!$B$3:$G$216,2,FALSE)</f>
        <v>#N/A</v>
      </c>
      <c r="G235" s="5" t="e">
        <f t="shared" si="88"/>
        <v>#N/A</v>
      </c>
      <c r="H235" s="31" t="e">
        <f>VLOOKUP(D235,'Impact value reference table'!$B$3:$G$216,3,FALSE)</f>
        <v>#N/A</v>
      </c>
      <c r="I235" s="5" t="e">
        <f t="shared" si="89"/>
        <v>#N/A</v>
      </c>
      <c r="J235" s="31" t="e">
        <f>VLOOKUP(D235,'Impact value reference table'!$B$3:$G$216,4,FALSE)</f>
        <v>#N/A</v>
      </c>
      <c r="K235" s="5" t="e">
        <f t="shared" si="90"/>
        <v>#N/A</v>
      </c>
      <c r="L235" s="31" t="e">
        <f>VLOOKUP(D235,'Impact value reference table'!$B$3:$G$216,5,FALSE)</f>
        <v>#N/A</v>
      </c>
      <c r="M235" s="5" t="e">
        <f t="shared" si="91"/>
        <v>#N/A</v>
      </c>
      <c r="N235" s="31" t="e">
        <f>VLOOKUP(D235,'Impact value reference table'!$B$3:$G$216,6,FALSE)</f>
        <v>#N/A</v>
      </c>
      <c r="O235" s="5" t="e">
        <f t="shared" si="92"/>
        <v>#N/A</v>
      </c>
      <c r="P235" s="31" t="e">
        <f>VLOOKUP(D235,'Impact value reference table'!$B$3:$G$216,7,FALSE)</f>
        <v>#N/A</v>
      </c>
      <c r="Q235" s="5" t="e">
        <f t="shared" si="93"/>
        <v>#N/A</v>
      </c>
    </row>
    <row r="236" spans="1:17" ht="15.6">
      <c r="A236" s="26" t="s">
        <v>150</v>
      </c>
      <c r="B236" s="5">
        <v>20</v>
      </c>
      <c r="D236" s="5" t="str">
        <f>VLOOKUP($A236,'Food full composition_all'!$A$3:$AU$33,5+($B236*2),0)</f>
        <v xml:space="preserve">Rosemary extract </v>
      </c>
      <c r="E236" s="42">
        <f>VLOOKUP($A236,'Food full composition_all'!$A$3:$AU$33,6+($B236*2),0)</f>
        <v>0</v>
      </c>
      <c r="F236" s="31" t="e">
        <f>VLOOKUP(D236,'Impact value reference table'!$B$3:$G$216,2,FALSE)</f>
        <v>#N/A</v>
      </c>
      <c r="G236" s="5" t="e">
        <f t="shared" si="88"/>
        <v>#N/A</v>
      </c>
      <c r="H236" s="31" t="e">
        <f>VLOOKUP(D236,'Impact value reference table'!$B$3:$G$216,3,FALSE)</f>
        <v>#N/A</v>
      </c>
      <c r="I236" s="5" t="e">
        <f t="shared" si="89"/>
        <v>#N/A</v>
      </c>
      <c r="J236" s="31" t="e">
        <f>VLOOKUP(D236,'Impact value reference table'!$B$3:$G$216,4,FALSE)</f>
        <v>#N/A</v>
      </c>
      <c r="K236" s="5" t="e">
        <f t="shared" si="90"/>
        <v>#N/A</v>
      </c>
      <c r="L236" s="31" t="e">
        <f>VLOOKUP(D236,'Impact value reference table'!$B$3:$G$216,5,FALSE)</f>
        <v>#N/A</v>
      </c>
      <c r="M236" s="5" t="e">
        <f t="shared" si="91"/>
        <v>#N/A</v>
      </c>
      <c r="N236" s="31" t="e">
        <f>VLOOKUP(D236,'Impact value reference table'!$B$3:$G$216,6,FALSE)</f>
        <v>#N/A</v>
      </c>
      <c r="O236" s="5" t="e">
        <f t="shared" si="92"/>
        <v>#N/A</v>
      </c>
      <c r="P236" s="31" t="e">
        <f>VLOOKUP(D236,'Impact value reference table'!$B$3:$G$216,7,FALSE)</f>
        <v>#N/A</v>
      </c>
      <c r="Q236" s="5" t="e">
        <f t="shared" si="93"/>
        <v>#N/A</v>
      </c>
    </row>
    <row r="237" spans="1:17" ht="16.2" thickBot="1">
      <c r="A237" s="26" t="s">
        <v>150</v>
      </c>
      <c r="B237" s="5">
        <v>21</v>
      </c>
      <c r="D237" s="5">
        <f>VLOOKUP($A237,'Food full composition_all'!$A$3:$AU$33,5+($B237*2),0)</f>
        <v>0</v>
      </c>
      <c r="E237" s="42" t="e">
        <f>VLOOKUP($A237,'Food full composition_all'!$A$3:$AU$33,6+($B237*2),0)</f>
        <v>#REF!</v>
      </c>
      <c r="F237" s="131" t="e">
        <f>VLOOKUP(D237,'Impact value reference table'!$B$3:$G$216,2,FALSE)</f>
        <v>#N/A</v>
      </c>
      <c r="G237" s="5" t="e">
        <f t="shared" si="88"/>
        <v>#N/A</v>
      </c>
      <c r="H237" s="31" t="e">
        <f>VLOOKUP(D237,'Impact value reference table'!$B$3:$G$216,3,FALSE)</f>
        <v>#N/A</v>
      </c>
      <c r="I237" s="5" t="e">
        <f t="shared" si="89"/>
        <v>#N/A</v>
      </c>
      <c r="J237" s="31" t="e">
        <f>VLOOKUP(D237,'Impact value reference table'!$B$3:$G$216,4,FALSE)</f>
        <v>#N/A</v>
      </c>
      <c r="K237" s="5" t="e">
        <f t="shared" si="90"/>
        <v>#N/A</v>
      </c>
      <c r="L237" s="31" t="e">
        <f>VLOOKUP(D237,'Impact value reference table'!$B$3:$G$216,5,FALSE)</f>
        <v>#N/A</v>
      </c>
      <c r="M237" s="5" t="e">
        <f t="shared" si="91"/>
        <v>#N/A</v>
      </c>
      <c r="N237" s="31" t="e">
        <f>VLOOKUP(D237,'Impact value reference table'!$B$3:$G$216,6,FALSE)</f>
        <v>#N/A</v>
      </c>
      <c r="O237" s="5" t="e">
        <f t="shared" si="92"/>
        <v>#N/A</v>
      </c>
      <c r="P237" s="31" t="e">
        <f>VLOOKUP(D237,'Impact value reference table'!$B$3:$G$216,7,FALSE)</f>
        <v>#N/A</v>
      </c>
      <c r="Q237" s="5" t="e">
        <f t="shared" si="93"/>
        <v>#N/A</v>
      </c>
    </row>
    <row r="238" spans="1:17" s="30" customFormat="1" ht="15.6">
      <c r="A238" s="38" t="s">
        <v>161</v>
      </c>
      <c r="B238" s="30">
        <v>1</v>
      </c>
      <c r="C238" s="30">
        <v>379.20600000000002</v>
      </c>
      <c r="D238" s="30" t="str">
        <f>VLOOKUP($A238,'Food full composition_all'!$A$3:$AU$33,5+($B238*2),0)</f>
        <v>Corn gluten meal 21, unspecified</v>
      </c>
      <c r="E238" s="45">
        <f>VLOOKUP($A238,'Food full composition_all'!$A$3:$AU$33,6+($B238*2),0)</f>
        <v>17</v>
      </c>
      <c r="F238" s="31">
        <f>VLOOKUP(D238,'Impact value reference table'!$B$3:$G$216,2,FALSE)</f>
        <v>0.7</v>
      </c>
      <c r="G238" s="130">
        <f t="shared" ref="G238:G253" si="94">(F238/(1000/$C$238))/100*E238</f>
        <v>4.5125514000000005E-2</v>
      </c>
      <c r="H238" s="31">
        <f>VLOOKUP(D238,'Impact value reference table'!$B$3:$G$216,3,FALSE)</f>
        <v>0.4</v>
      </c>
      <c r="I238" s="130">
        <f t="shared" ref="I238:I253" si="95">(H238/(1000/$C$238))/100*E238</f>
        <v>2.5786008000000003E-2</v>
      </c>
      <c r="J238" s="31">
        <f>VLOOKUP(D238,'Impact value reference table'!$B$3:$G$216,4,FALSE)</f>
        <v>2.6</v>
      </c>
      <c r="K238" s="130">
        <f t="shared" ref="K238:K253" si="96">(J238/(1000/$C$238))/100*E238</f>
        <v>0.16760905199999998</v>
      </c>
      <c r="L238" s="31">
        <f>VLOOKUP(D238,'Impact value reference table'!$B$3:$G$216,5,FALSE)</f>
        <v>0.9</v>
      </c>
      <c r="M238" s="130">
        <f t="shared" ref="M238:M253" si="97">(L238/(1000/$C$238))/100*E238</f>
        <v>5.8018518000000005E-2</v>
      </c>
      <c r="N238" s="31">
        <f>VLOOKUP(D238,'Impact value reference table'!$B$3:$G$216,6,FALSE)</f>
        <v>48</v>
      </c>
      <c r="O238" s="130">
        <f t="shared" ref="O238:O253" si="98">(N238/(1000/$C$238))/100*E238</f>
        <v>3.0943209600000001</v>
      </c>
      <c r="P238" s="31" t="e">
        <f>VLOOKUP(D238,'Impact value reference table'!$B$3:$G$216,7,FALSE)</f>
        <v>#REF!</v>
      </c>
      <c r="Q238" s="130" t="e">
        <f t="shared" ref="Q238:Q253" si="99">(P238/(1000/$C$238))/100*E238</f>
        <v>#REF!</v>
      </c>
    </row>
    <row r="239" spans="1:17" ht="15.6">
      <c r="A239" s="39" t="s">
        <v>161</v>
      </c>
      <c r="B239" s="5">
        <v>2</v>
      </c>
      <c r="D239" s="5" t="str">
        <f>VLOOKUP($A239,'Food full composition_all'!$A$3:$AU$33,5+($B239*2),0)</f>
        <v>Poultry fat, unspecified</v>
      </c>
      <c r="E239" s="42">
        <f>VLOOKUP($A239,'Food full composition_all'!$A$3:$AU$33,6+($B239*2),0)</f>
        <v>18.7</v>
      </c>
      <c r="F239" s="31">
        <f>VLOOKUP(D239,'Impact value reference table'!$B$3:$G$216,2,FALSE)</f>
        <v>0</v>
      </c>
      <c r="G239" s="5">
        <f t="shared" si="94"/>
        <v>0</v>
      </c>
      <c r="H239" s="31">
        <f>VLOOKUP(D239,'Impact value reference table'!$B$3:$G$216,3,FALSE)</f>
        <v>0</v>
      </c>
      <c r="I239" s="5">
        <f t="shared" si="95"/>
        <v>0</v>
      </c>
      <c r="J239" s="31">
        <f>VLOOKUP(D239,'Impact value reference table'!$B$3:$G$216,4,FALSE)</f>
        <v>0</v>
      </c>
      <c r="K239" s="5">
        <f t="shared" si="96"/>
        <v>0</v>
      </c>
      <c r="L239" s="31">
        <f>VLOOKUP(D239,'Impact value reference table'!$B$3:$G$216,5,FALSE)</f>
        <v>0</v>
      </c>
      <c r="M239" s="5">
        <f t="shared" si="97"/>
        <v>0</v>
      </c>
      <c r="N239" s="31">
        <f>VLOOKUP(D239,'Impact value reference table'!$B$3:$G$216,6,FALSE)</f>
        <v>0</v>
      </c>
      <c r="O239" s="5">
        <f t="shared" si="98"/>
        <v>0</v>
      </c>
      <c r="P239" s="31" t="e">
        <f>VLOOKUP(D239,'Impact value reference table'!$B$3:$G$216,7,FALSE)</f>
        <v>#REF!</v>
      </c>
      <c r="Q239" s="5" t="e">
        <f t="shared" si="99"/>
        <v>#REF!</v>
      </c>
    </row>
    <row r="240" spans="1:17" ht="15.6">
      <c r="A240" s="39" t="s">
        <v>161</v>
      </c>
      <c r="B240" s="5">
        <v>3</v>
      </c>
      <c r="D240" s="5" t="str">
        <f>VLOOKUP($A240,'Food full composition_all'!$A$3:$AU$33,5+($B240*2),0)</f>
        <v>Corn gluten meal 21, unspecified</v>
      </c>
      <c r="E240" s="42">
        <f>VLOOKUP($A240,'Food full composition_all'!$A$3:$AU$33,6+($B240*2),0)</f>
        <v>7.2</v>
      </c>
      <c r="F240" s="31">
        <f>VLOOKUP(D240,'Impact value reference table'!$B$3:$G$216,2,FALSE)</f>
        <v>0.7</v>
      </c>
      <c r="G240" s="5">
        <f t="shared" si="94"/>
        <v>1.9111982400000001E-2</v>
      </c>
      <c r="H240" s="31">
        <f>VLOOKUP(D240,'Impact value reference table'!$B$3:$G$216,3,FALSE)</f>
        <v>0.4</v>
      </c>
      <c r="I240" s="5">
        <f t="shared" si="95"/>
        <v>1.0921132800000002E-2</v>
      </c>
      <c r="J240" s="31">
        <f>VLOOKUP(D240,'Impact value reference table'!$B$3:$G$216,4,FALSE)</f>
        <v>2.6</v>
      </c>
      <c r="K240" s="5">
        <f t="shared" si="96"/>
        <v>7.09873632E-2</v>
      </c>
      <c r="L240" s="31">
        <f>VLOOKUP(D240,'Impact value reference table'!$B$3:$G$216,5,FALSE)</f>
        <v>0.9</v>
      </c>
      <c r="M240" s="5">
        <f t="shared" si="97"/>
        <v>2.4572548800000003E-2</v>
      </c>
      <c r="N240" s="31">
        <f>VLOOKUP(D240,'Impact value reference table'!$B$3:$G$216,6,FALSE)</f>
        <v>48</v>
      </c>
      <c r="O240" s="5">
        <f t="shared" si="98"/>
        <v>1.310535936</v>
      </c>
      <c r="P240" s="31" t="e">
        <f>VLOOKUP(D240,'Impact value reference table'!$B$3:$G$216,7,FALSE)</f>
        <v>#REF!</v>
      </c>
      <c r="Q240" s="5" t="e">
        <f t="shared" si="99"/>
        <v>#REF!</v>
      </c>
    </row>
    <row r="241" spans="1:17" ht="15.6">
      <c r="A241" s="39" t="s">
        <v>161</v>
      </c>
      <c r="B241" s="5">
        <v>4</v>
      </c>
      <c r="D241" s="5" t="str">
        <f>VLOOKUP($A241,'Food full composition_all'!$A$3:$AU$33,5+($B241*2),0)</f>
        <v>Corn gluten meal 21, unspecified</v>
      </c>
      <c r="E241" s="42">
        <f>VLOOKUP($A241,'Food full composition_all'!$A$3:$AU$33,6+($B241*2),0)</f>
        <v>5.8</v>
      </c>
      <c r="F241" s="31">
        <f>VLOOKUP(D241,'Impact value reference table'!$B$3:$G$216,2,FALSE)</f>
        <v>0.7</v>
      </c>
      <c r="G241" s="5">
        <f t="shared" si="94"/>
        <v>1.5395763600000001E-2</v>
      </c>
      <c r="H241" s="31">
        <f>VLOOKUP(D241,'Impact value reference table'!$B$3:$G$216,3,FALSE)</f>
        <v>0.4</v>
      </c>
      <c r="I241" s="5">
        <f t="shared" si="95"/>
        <v>8.7975792000000008E-3</v>
      </c>
      <c r="J241" s="31">
        <f>VLOOKUP(D241,'Impact value reference table'!$B$3:$G$216,4,FALSE)</f>
        <v>2.6</v>
      </c>
      <c r="K241" s="5">
        <f t="shared" si="96"/>
        <v>5.7184264799999995E-2</v>
      </c>
      <c r="L241" s="31">
        <f>VLOOKUP(D241,'Impact value reference table'!$B$3:$G$216,5,FALSE)</f>
        <v>0.9</v>
      </c>
      <c r="M241" s="5">
        <f t="shared" si="97"/>
        <v>1.9794553200000002E-2</v>
      </c>
      <c r="N241" s="31">
        <f>VLOOKUP(D241,'Impact value reference table'!$B$3:$G$216,6,FALSE)</f>
        <v>48</v>
      </c>
      <c r="O241" s="5">
        <f t="shared" si="98"/>
        <v>1.055709504</v>
      </c>
      <c r="P241" s="31" t="e">
        <f>VLOOKUP(D241,'Impact value reference table'!$B$3:$G$216,7,FALSE)</f>
        <v>#REF!</v>
      </c>
      <c r="Q241" s="5" t="e">
        <f t="shared" si="99"/>
        <v>#REF!</v>
      </c>
    </row>
    <row r="242" spans="1:17" ht="15.6">
      <c r="A242" s="39" t="s">
        <v>161</v>
      </c>
      <c r="B242" s="5">
        <v>5</v>
      </c>
      <c r="D242" s="5" t="str">
        <f>VLOOKUP($A242,'Food full composition_all'!$A$3:$AU$33,5+($B242*2),0)</f>
        <v>Meat and bone meal, unspecified</v>
      </c>
      <c r="E242" s="42">
        <f>VLOOKUP($A242,'Food full composition_all'!$A$3:$AU$33,6+($B242*2),0)</f>
        <v>4.3</v>
      </c>
      <c r="F242" s="31">
        <f>VLOOKUP(D242,'Impact value reference table'!$B$3:$G$216,2,FALSE)</f>
        <v>327.27</v>
      </c>
      <c r="G242" s="5">
        <f t="shared" si="94"/>
        <v>5.3364181476599999</v>
      </c>
      <c r="H242" s="31">
        <f>VLOOKUP(D242,'Impact value reference table'!$B$3:$G$216,3,FALSE)</f>
        <v>99.78</v>
      </c>
      <c r="I242" s="5">
        <f t="shared" si="95"/>
        <v>1.6269985112400001</v>
      </c>
      <c r="J242" s="31">
        <f>VLOOKUP(D242,'Impact value reference table'!$B$3:$G$216,4,FALSE)</f>
        <v>319.29000000000002</v>
      </c>
      <c r="K242" s="5">
        <f t="shared" si="96"/>
        <v>5.2062974008199996</v>
      </c>
      <c r="L242" s="31">
        <f>VLOOKUP(D242,'Impact value reference table'!$B$3:$G$216,5,FALSE)</f>
        <v>301.33</v>
      </c>
      <c r="M242" s="5">
        <f t="shared" si="97"/>
        <v>4.9134441911399991</v>
      </c>
      <c r="N242" s="31">
        <f>VLOOKUP(D242,'Impact value reference table'!$B$3:$G$216,6,FALSE)</f>
        <v>1452.77</v>
      </c>
      <c r="O242" s="5">
        <f t="shared" si="98"/>
        <v>23.68866132666</v>
      </c>
      <c r="P242" s="31" t="e">
        <f>VLOOKUP(D242,'Impact value reference table'!$B$3:$G$216,7,FALSE)</f>
        <v>#REF!</v>
      </c>
      <c r="Q242" s="5" t="e">
        <f t="shared" si="99"/>
        <v>#REF!</v>
      </c>
    </row>
    <row r="243" spans="1:17" ht="15.6">
      <c r="A243" s="39" t="s">
        <v>161</v>
      </c>
      <c r="B243" s="5">
        <v>6</v>
      </c>
      <c r="D243" s="5" t="str">
        <f>VLOOKUP($A243,'Food full composition_all'!$A$3:$AU$33,5+($B243*2),0)</f>
        <v>Beet pulp, unspecified</v>
      </c>
      <c r="E243" s="42">
        <f>VLOOKUP($A243,'Food full composition_all'!$A$3:$AU$33,6+($B243*2),0)</f>
        <v>3.3</v>
      </c>
      <c r="F243" s="31">
        <f>VLOOKUP(D243,'Impact value reference table'!$B$3:$G$216,2,FALSE)</f>
        <v>0.13</v>
      </c>
      <c r="G243" s="5">
        <f t="shared" si="94"/>
        <v>1.6267937399999999E-3</v>
      </c>
      <c r="H243" s="31">
        <f>VLOOKUP(D243,'Impact value reference table'!$B$3:$G$216,3,FALSE)</f>
        <v>0.17</v>
      </c>
      <c r="I243" s="5">
        <f t="shared" si="95"/>
        <v>2.1273456600000005E-3</v>
      </c>
      <c r="J243" s="31">
        <f>VLOOKUP(D243,'Impact value reference table'!$B$3:$G$216,4,FALSE)</f>
        <v>1.25</v>
      </c>
      <c r="K243" s="5">
        <f t="shared" si="96"/>
        <v>1.5642247499999998E-2</v>
      </c>
      <c r="L243" s="31">
        <f>VLOOKUP(D243,'Impact value reference table'!$B$3:$G$216,5,FALSE)</f>
        <v>0.69</v>
      </c>
      <c r="M243" s="5">
        <f t="shared" si="97"/>
        <v>8.634520619999999E-3</v>
      </c>
      <c r="N243" s="31">
        <f>VLOOKUP(D243,'Impact value reference table'!$B$3:$G$216,6,FALSE)</f>
        <v>12.09</v>
      </c>
      <c r="O243" s="5">
        <f t="shared" si="98"/>
        <v>0.15129181782000001</v>
      </c>
      <c r="P243" s="31" t="e">
        <f>VLOOKUP(D243,'Impact value reference table'!$B$3:$G$216,7,FALSE)</f>
        <v>#REF!</v>
      </c>
      <c r="Q243" s="5" t="e">
        <f t="shared" si="99"/>
        <v>#REF!</v>
      </c>
    </row>
    <row r="244" spans="1:17" ht="15.6">
      <c r="A244" s="39" t="s">
        <v>161</v>
      </c>
      <c r="B244" s="5">
        <v>7</v>
      </c>
      <c r="D244" s="5" t="str">
        <f>VLOOKUP($A244,'Food full composition_all'!$A$3:$AU$33,5+($B244*2),0)</f>
        <v>Wheat gluten, unspecified</v>
      </c>
      <c r="E244" s="42">
        <f>VLOOKUP($A244,'Food full composition_all'!$A$3:$AU$33,6+($B244*2),0)</f>
        <v>3.3</v>
      </c>
      <c r="F244" s="31">
        <f>VLOOKUP(D244,'Impact value reference table'!$B$3:$G$216,2,FALSE)</f>
        <v>0.6</v>
      </c>
      <c r="G244" s="5">
        <f t="shared" si="94"/>
        <v>7.5082787999999996E-3</v>
      </c>
      <c r="H244" s="31">
        <f>VLOOKUP(D244,'Impact value reference table'!$B$3:$G$216,3,FALSE)</f>
        <v>1.4</v>
      </c>
      <c r="I244" s="5">
        <f t="shared" si="95"/>
        <v>1.7519317200000002E-2</v>
      </c>
      <c r="J244" s="31">
        <f>VLOOKUP(D244,'Impact value reference table'!$B$3:$G$216,4,FALSE)</f>
        <v>5</v>
      </c>
      <c r="K244" s="5">
        <f t="shared" si="96"/>
        <v>6.2568989999999991E-2</v>
      </c>
      <c r="L244" s="31">
        <f>VLOOKUP(D244,'Impact value reference table'!$B$3:$G$216,5,FALSE)</f>
        <v>2.7</v>
      </c>
      <c r="M244" s="5">
        <f t="shared" si="97"/>
        <v>3.3787254600000004E-2</v>
      </c>
      <c r="N244" s="31">
        <f>VLOOKUP(D244,'Impact value reference table'!$B$3:$G$216,6,FALSE)</f>
        <v>242</v>
      </c>
      <c r="O244" s="5">
        <f t="shared" si="98"/>
        <v>3.0283391160000002</v>
      </c>
      <c r="P244" s="31" t="e">
        <f>VLOOKUP(D244,'Impact value reference table'!$B$3:$G$216,7,FALSE)</f>
        <v>#REF!</v>
      </c>
      <c r="Q244" s="5" t="e">
        <f t="shared" si="99"/>
        <v>#REF!</v>
      </c>
    </row>
    <row r="245" spans="1:17" ht="15.6">
      <c r="A245" s="39" t="s">
        <v>161</v>
      </c>
      <c r="B245" s="5">
        <v>8</v>
      </c>
      <c r="D245" s="5" t="str">
        <f>VLOOKUP($A245,'Food full composition_all'!$A$3:$AU$33,5+($B245*2),0)</f>
        <v>Minerals</v>
      </c>
      <c r="E245" s="42">
        <f>VLOOKUP($A245,'Food full composition_all'!$A$3:$AU$33,6+($B245*2),0)</f>
        <v>0</v>
      </c>
      <c r="F245" s="31" t="e">
        <f>VLOOKUP(D245,'Impact value reference table'!$B$3:$G$216,2,FALSE)</f>
        <v>#N/A</v>
      </c>
      <c r="G245" s="5" t="e">
        <f t="shared" si="94"/>
        <v>#N/A</v>
      </c>
      <c r="H245" s="31" t="e">
        <f>VLOOKUP(D245,'Impact value reference table'!$B$3:$G$216,3,FALSE)</f>
        <v>#N/A</v>
      </c>
      <c r="I245" s="5" t="e">
        <f t="shared" si="95"/>
        <v>#N/A</v>
      </c>
      <c r="J245" s="31" t="e">
        <f>VLOOKUP(D245,'Impact value reference table'!$B$3:$G$216,4,FALSE)</f>
        <v>#N/A</v>
      </c>
      <c r="K245" s="5" t="e">
        <f t="shared" si="96"/>
        <v>#N/A</v>
      </c>
      <c r="L245" s="31" t="e">
        <f>VLOOKUP(D245,'Impact value reference table'!$B$3:$G$216,5,FALSE)</f>
        <v>#N/A</v>
      </c>
      <c r="M245" s="5" t="e">
        <f t="shared" si="97"/>
        <v>#N/A</v>
      </c>
      <c r="N245" s="31" t="e">
        <f>VLOOKUP(D245,'Impact value reference table'!$B$3:$G$216,6,FALSE)</f>
        <v>#N/A</v>
      </c>
      <c r="O245" s="5" t="e">
        <f t="shared" si="98"/>
        <v>#N/A</v>
      </c>
      <c r="P245" s="31" t="e">
        <f>VLOOKUP(D245,'Impact value reference table'!$B$3:$G$216,7,FALSE)</f>
        <v>#N/A</v>
      </c>
      <c r="Q245" s="5" t="e">
        <f t="shared" si="99"/>
        <v>#N/A</v>
      </c>
    </row>
    <row r="246" spans="1:17" ht="15.6">
      <c r="A246" s="39" t="s">
        <v>161</v>
      </c>
      <c r="B246" s="5">
        <v>9</v>
      </c>
      <c r="D246" s="5" t="str">
        <f>VLOOKUP($A246,'Food full composition_all'!$A$3:$AU$33,5+($B246*2),0)</f>
        <v>Fish oil, unspecified</v>
      </c>
      <c r="E246" s="42">
        <f>VLOOKUP($A246,'Food full composition_all'!$A$3:$AU$33,6+($B246*2),0)</f>
        <v>2</v>
      </c>
      <c r="F246" s="31">
        <f>VLOOKUP(D246,'Impact value reference table'!$B$3:$G$216,2,FALSE)</f>
        <v>0</v>
      </c>
      <c r="G246" s="5">
        <f t="shared" si="94"/>
        <v>0</v>
      </c>
      <c r="H246" s="31">
        <f>VLOOKUP(D246,'Impact value reference table'!$B$3:$G$216,3,FALSE)</f>
        <v>0</v>
      </c>
      <c r="I246" s="5">
        <f t="shared" si="95"/>
        <v>0</v>
      </c>
      <c r="J246" s="31">
        <f>VLOOKUP(D246,'Impact value reference table'!$B$3:$G$216,4,FALSE)</f>
        <v>0</v>
      </c>
      <c r="K246" s="5">
        <f t="shared" si="96"/>
        <v>0</v>
      </c>
      <c r="L246" s="31">
        <f>VLOOKUP(D246,'Impact value reference table'!$B$3:$G$216,5,FALSE)</f>
        <v>0</v>
      </c>
      <c r="M246" s="5">
        <f t="shared" si="97"/>
        <v>0</v>
      </c>
      <c r="N246" s="31">
        <f>VLOOKUP(D246,'Impact value reference table'!$B$3:$G$216,6,FALSE)</f>
        <v>0</v>
      </c>
      <c r="O246" s="5">
        <f t="shared" si="98"/>
        <v>0</v>
      </c>
      <c r="P246" s="31" t="e">
        <f>VLOOKUP(D246,'Impact value reference table'!$B$3:$G$216,7,FALSE)</f>
        <v>#REF!</v>
      </c>
      <c r="Q246" s="5" t="e">
        <f t="shared" si="99"/>
        <v>#REF!</v>
      </c>
    </row>
    <row r="247" spans="1:17" ht="15.6">
      <c r="A247" s="39" t="s">
        <v>161</v>
      </c>
      <c r="B247" s="5">
        <v>10</v>
      </c>
      <c r="D247" s="5" t="str">
        <f>VLOOKUP($A247,'Food full composition_all'!$A$3:$AU$33,5+($B247*2),0)</f>
        <v>Textured vegetable protein, cooked</v>
      </c>
      <c r="E247" s="42">
        <f>VLOOKUP($A247,'Food full composition_all'!$A$3:$AU$33,6+($B247*2),0)</f>
        <v>0.3775</v>
      </c>
      <c r="F247" s="31">
        <f>VLOOKUP(D247,'Impact value reference table'!$B$3:$G$216,2,FALSE)</f>
        <v>11.49</v>
      </c>
      <c r="G247" s="5">
        <f t="shared" si="94"/>
        <v>1.6447965448500003E-2</v>
      </c>
      <c r="H247" s="31">
        <f>VLOOKUP(D247,'Impact value reference table'!$B$3:$G$216,3,FALSE)</f>
        <v>1.26</v>
      </c>
      <c r="I247" s="5">
        <f t="shared" si="95"/>
        <v>1.803693339E-3</v>
      </c>
      <c r="J247" s="31">
        <f>VLOOKUP(D247,'Impact value reference table'!$B$3:$G$216,4,FALSE)</f>
        <v>15.74</v>
      </c>
      <c r="K247" s="5">
        <f t="shared" si="96"/>
        <v>2.2531851711000001E-2</v>
      </c>
      <c r="L247" s="31">
        <f>VLOOKUP(D247,'Impact value reference table'!$B$3:$G$216,5,FALSE)</f>
        <v>12.59</v>
      </c>
      <c r="M247" s="5">
        <f t="shared" si="97"/>
        <v>1.8022618363500002E-2</v>
      </c>
      <c r="N247" s="31">
        <f>VLOOKUP(D247,'Impact value reference table'!$B$3:$G$216,6,FALSE)</f>
        <v>321.02999999999997</v>
      </c>
      <c r="O247" s="5">
        <f t="shared" si="98"/>
        <v>0.45955529572949994</v>
      </c>
      <c r="P247" s="31" t="e">
        <f>VLOOKUP(D247,'Impact value reference table'!$B$3:$G$216,7,FALSE)</f>
        <v>#REF!</v>
      </c>
      <c r="Q247" s="5" t="e">
        <f t="shared" si="99"/>
        <v>#REF!</v>
      </c>
    </row>
    <row r="248" spans="1:17" ht="15.6">
      <c r="A248" s="39" t="s">
        <v>161</v>
      </c>
      <c r="B248" s="5">
        <v>11</v>
      </c>
      <c r="D248" s="5" t="str">
        <f>VLOOKUP($A248,'Food full composition_all'!$A$3:$AU$33,5+($B248*2),0)</f>
        <v>Soybean oil, unspecified</v>
      </c>
      <c r="E248" s="42">
        <f>VLOOKUP($A248,'Food full composition_all'!$A$3:$AU$33,6+($B248*2),0)</f>
        <v>0.60250000000000004</v>
      </c>
      <c r="F248" s="31">
        <f>VLOOKUP(D248,'Impact value reference table'!$B$3:$G$216,2,FALSE)</f>
        <v>1.22</v>
      </c>
      <c r="G248" s="5">
        <f t="shared" si="94"/>
        <v>2.787353703E-3</v>
      </c>
      <c r="H248" s="31">
        <f>VLOOKUP(D248,'Impact value reference table'!$B$3:$G$216,3,FALSE)</f>
        <v>0.7</v>
      </c>
      <c r="I248" s="5">
        <f t="shared" si="95"/>
        <v>1.5993013050000003E-3</v>
      </c>
      <c r="J248" s="31">
        <f>VLOOKUP(D248,'Impact value reference table'!$B$3:$G$216,4,FALSE)</f>
        <v>1.78</v>
      </c>
      <c r="K248" s="5">
        <f t="shared" si="96"/>
        <v>4.0667947470000004E-3</v>
      </c>
      <c r="L248" s="31">
        <f>VLOOKUP(D248,'Impact value reference table'!$B$3:$G$216,5,FALSE)</f>
        <v>1.33</v>
      </c>
      <c r="M248" s="5">
        <f t="shared" si="97"/>
        <v>3.0386724795000005E-3</v>
      </c>
      <c r="N248" s="31">
        <f>VLOOKUP(D248,'Impact value reference table'!$B$3:$G$216,6,FALSE)</f>
        <v>46.11</v>
      </c>
      <c r="O248" s="5">
        <f t="shared" si="98"/>
        <v>0.10534826167650002</v>
      </c>
      <c r="P248" s="31" t="e">
        <f>VLOOKUP(D248,'Impact value reference table'!$B$3:$G$216,7,FALSE)</f>
        <v>#REF!</v>
      </c>
      <c r="Q248" s="5" t="e">
        <f t="shared" si="99"/>
        <v>#REF!</v>
      </c>
    </row>
    <row r="249" spans="1:17" ht="15.6">
      <c r="A249" s="39" t="s">
        <v>161</v>
      </c>
      <c r="B249" s="5">
        <v>12</v>
      </c>
      <c r="D249" s="5" t="str">
        <f>VLOOKUP($A249,'Food full composition_all'!$A$3:$AU$33,5+($B249*2),0)</f>
        <v xml:space="preserve">Psyllium husks and seeds </v>
      </c>
      <c r="E249" s="42">
        <f>VLOOKUP($A249,'Food full composition_all'!$A$3:$AU$33,6+($B249*2),0)</f>
        <v>0</v>
      </c>
      <c r="F249" s="31" t="e">
        <f>VLOOKUP(D249,'Impact value reference table'!$B$3:$G$216,2,FALSE)</f>
        <v>#N/A</v>
      </c>
      <c r="G249" s="5" t="e">
        <f t="shared" si="94"/>
        <v>#N/A</v>
      </c>
      <c r="H249" s="31" t="e">
        <f>VLOOKUP(D249,'Impact value reference table'!$B$3:$G$216,3,FALSE)</f>
        <v>#N/A</v>
      </c>
      <c r="I249" s="5" t="e">
        <f t="shared" si="95"/>
        <v>#N/A</v>
      </c>
      <c r="J249" s="31" t="e">
        <f>VLOOKUP(D249,'Impact value reference table'!$B$3:$G$216,4,FALSE)</f>
        <v>#N/A</v>
      </c>
      <c r="K249" s="5" t="e">
        <f t="shared" si="96"/>
        <v>#N/A</v>
      </c>
      <c r="L249" s="31" t="e">
        <f>VLOOKUP(D249,'Impact value reference table'!$B$3:$G$216,5,FALSE)</f>
        <v>#N/A</v>
      </c>
      <c r="M249" s="5" t="e">
        <f t="shared" si="97"/>
        <v>#N/A</v>
      </c>
      <c r="N249" s="31" t="e">
        <f>VLOOKUP(D249,'Impact value reference table'!$B$3:$G$216,6,FALSE)</f>
        <v>#N/A</v>
      </c>
      <c r="O249" s="5" t="e">
        <f t="shared" si="98"/>
        <v>#N/A</v>
      </c>
      <c r="P249" s="31" t="e">
        <f>VLOOKUP(D249,'Impact value reference table'!$B$3:$G$216,7,FALSE)</f>
        <v>#N/A</v>
      </c>
      <c r="Q249" s="5" t="e">
        <f t="shared" si="99"/>
        <v>#N/A</v>
      </c>
    </row>
    <row r="250" spans="1:17" ht="15.6">
      <c r="A250" s="39" t="s">
        <v>161</v>
      </c>
      <c r="B250" s="5">
        <v>13</v>
      </c>
      <c r="D250" s="5" t="str">
        <f>VLOOKUP($A250,'Food full composition_all'!$A$3:$AU$33,5+($B250*2),0)</f>
        <v>Fructooligosaccharides</v>
      </c>
      <c r="E250" s="42">
        <f>VLOOKUP($A250,'Food full composition_all'!$A$3:$AU$33,6+($B250*2),0)</f>
        <v>0</v>
      </c>
      <c r="F250" s="31" t="e">
        <f>VLOOKUP(D250,'Impact value reference table'!$B$3:$G$216,2,FALSE)</f>
        <v>#N/A</v>
      </c>
      <c r="G250" s="5" t="e">
        <f t="shared" si="94"/>
        <v>#N/A</v>
      </c>
      <c r="H250" s="31" t="e">
        <f>VLOOKUP(D250,'Impact value reference table'!$B$3:$G$216,3,FALSE)</f>
        <v>#N/A</v>
      </c>
      <c r="I250" s="5" t="e">
        <f t="shared" si="95"/>
        <v>#N/A</v>
      </c>
      <c r="J250" s="31" t="e">
        <f>VLOOKUP(D250,'Impact value reference table'!$B$3:$G$216,4,FALSE)</f>
        <v>#N/A</v>
      </c>
      <c r="K250" s="5" t="e">
        <f t="shared" si="96"/>
        <v>#N/A</v>
      </c>
      <c r="L250" s="31" t="e">
        <f>VLOOKUP(D250,'Impact value reference table'!$B$3:$G$216,5,FALSE)</f>
        <v>#N/A</v>
      </c>
      <c r="M250" s="5" t="e">
        <f t="shared" si="97"/>
        <v>#N/A</v>
      </c>
      <c r="N250" s="31" t="e">
        <f>VLOOKUP(D250,'Impact value reference table'!$B$3:$G$216,6,FALSE)</f>
        <v>#N/A</v>
      </c>
      <c r="O250" s="5" t="e">
        <f t="shared" si="98"/>
        <v>#N/A</v>
      </c>
      <c r="P250" s="31" t="e">
        <f>VLOOKUP(D250,'Impact value reference table'!$B$3:$G$216,7,FALSE)</f>
        <v>#N/A</v>
      </c>
      <c r="Q250" s="5" t="e">
        <f t="shared" si="99"/>
        <v>#N/A</v>
      </c>
    </row>
    <row r="251" spans="1:17" ht="15.6">
      <c r="A251" s="39" t="s">
        <v>161</v>
      </c>
      <c r="B251" s="5">
        <v>14</v>
      </c>
      <c r="D251" s="5" t="str">
        <f>VLOOKUP($A251,'Food full composition_all'!$A$3:$AU$33,5+($B251*2),0)</f>
        <v>mono/di glycerides</v>
      </c>
      <c r="E251" s="42">
        <f>VLOOKUP($A251,'Food full composition_all'!$A$3:$AU$33,6+($B251*2),0)</f>
        <v>0</v>
      </c>
      <c r="F251" s="31" t="e">
        <f>VLOOKUP(D251,'Impact value reference table'!$B$3:$G$216,2,FALSE)</f>
        <v>#N/A</v>
      </c>
      <c r="G251" s="5" t="e">
        <f t="shared" si="94"/>
        <v>#N/A</v>
      </c>
      <c r="H251" s="31" t="e">
        <f>VLOOKUP(D251,'Impact value reference table'!$B$3:$G$216,3,FALSE)</f>
        <v>#N/A</v>
      </c>
      <c r="I251" s="5" t="e">
        <f t="shared" si="95"/>
        <v>#N/A</v>
      </c>
      <c r="J251" s="31" t="e">
        <f>VLOOKUP(D251,'Impact value reference table'!$B$3:$G$216,4,FALSE)</f>
        <v>#N/A</v>
      </c>
      <c r="K251" s="5" t="e">
        <f t="shared" si="96"/>
        <v>#N/A</v>
      </c>
      <c r="L251" s="31" t="e">
        <f>VLOOKUP(D251,'Impact value reference table'!$B$3:$G$216,5,FALSE)</f>
        <v>#N/A</v>
      </c>
      <c r="M251" s="5" t="e">
        <f t="shared" si="97"/>
        <v>#N/A</v>
      </c>
      <c r="N251" s="31" t="e">
        <f>VLOOKUP(D251,'Impact value reference table'!$B$3:$G$216,6,FALSE)</f>
        <v>#N/A</v>
      </c>
      <c r="O251" s="5" t="e">
        <f t="shared" si="98"/>
        <v>#N/A</v>
      </c>
      <c r="P251" s="31" t="e">
        <f>VLOOKUP(D251,'Impact value reference table'!$B$3:$G$216,7,FALSE)</f>
        <v>#N/A</v>
      </c>
      <c r="Q251" s="5" t="e">
        <f t="shared" si="99"/>
        <v>#N/A</v>
      </c>
    </row>
    <row r="252" spans="1:17" ht="15.6">
      <c r="A252" s="39" t="s">
        <v>161</v>
      </c>
      <c r="B252" s="5">
        <v>15</v>
      </c>
      <c r="D252" s="5" t="str">
        <f>VLOOKUP($A252,'Food full composition_all'!$A$3:$AU$33,5+($B252*2),0)</f>
        <v xml:space="preserve">Marigold extract </v>
      </c>
      <c r="E252" s="42">
        <f>VLOOKUP($A252,'Food full composition_all'!$A$3:$AU$33,6+($B252*2),0)</f>
        <v>0</v>
      </c>
      <c r="F252" s="31" t="e">
        <f>VLOOKUP(D252,'Impact value reference table'!$B$3:$G$216,2,FALSE)</f>
        <v>#N/A</v>
      </c>
      <c r="G252" s="5" t="e">
        <f t="shared" si="94"/>
        <v>#N/A</v>
      </c>
      <c r="H252" s="31" t="e">
        <f>VLOOKUP(D252,'Impact value reference table'!$B$3:$G$216,3,FALSE)</f>
        <v>#N/A</v>
      </c>
      <c r="I252" s="5" t="e">
        <f t="shared" si="95"/>
        <v>#N/A</v>
      </c>
      <c r="J252" s="31" t="e">
        <f>VLOOKUP(D252,'Impact value reference table'!$B$3:$G$216,4,FALSE)</f>
        <v>#N/A</v>
      </c>
      <c r="K252" s="5" t="e">
        <f t="shared" si="96"/>
        <v>#N/A</v>
      </c>
      <c r="L252" s="31" t="e">
        <f>VLOOKUP(D252,'Impact value reference table'!$B$3:$G$216,5,FALSE)</f>
        <v>#N/A</v>
      </c>
      <c r="M252" s="5" t="e">
        <f t="shared" si="97"/>
        <v>#N/A</v>
      </c>
      <c r="N252" s="31" t="e">
        <f>VLOOKUP(D252,'Impact value reference table'!$B$3:$G$216,6,FALSE)</f>
        <v>#N/A</v>
      </c>
      <c r="O252" s="5" t="e">
        <f t="shared" si="98"/>
        <v>#N/A</v>
      </c>
      <c r="P252" s="31" t="e">
        <f>VLOOKUP(D252,'Impact value reference table'!$B$3:$G$216,7,FALSE)</f>
        <v>#N/A</v>
      </c>
      <c r="Q252" s="5" t="e">
        <f t="shared" si="99"/>
        <v>#N/A</v>
      </c>
    </row>
    <row r="253" spans="1:17" ht="16.2" thickBot="1">
      <c r="A253" s="39" t="s">
        <v>161</v>
      </c>
      <c r="B253" s="5">
        <v>16</v>
      </c>
      <c r="D253" s="5">
        <f>VLOOKUP($A253,'Food full composition_all'!$A$3:$AU$33,5+($B253*2),0)</f>
        <v>0</v>
      </c>
      <c r="E253" s="42">
        <f>VLOOKUP($A253,'Food full composition_all'!$A$3:$AU$33,6+($B253*2),0)</f>
        <v>0</v>
      </c>
      <c r="F253" s="131" t="e">
        <f>VLOOKUP(D253,'Impact value reference table'!$B$3:$G$216,2,FALSE)</f>
        <v>#N/A</v>
      </c>
      <c r="G253" s="128" t="e">
        <f t="shared" si="94"/>
        <v>#N/A</v>
      </c>
      <c r="H253" s="31" t="e">
        <f>VLOOKUP(D253,'Impact value reference table'!$B$3:$G$216,3,FALSE)</f>
        <v>#N/A</v>
      </c>
      <c r="I253" s="128" t="e">
        <f t="shared" si="95"/>
        <v>#N/A</v>
      </c>
      <c r="J253" s="31" t="e">
        <f>VLOOKUP(D253,'Impact value reference table'!$B$3:$G$216,4,FALSE)</f>
        <v>#N/A</v>
      </c>
      <c r="K253" s="128" t="e">
        <f t="shared" si="96"/>
        <v>#N/A</v>
      </c>
      <c r="L253" s="31" t="e">
        <f>VLOOKUP(D253,'Impact value reference table'!$B$3:$G$216,5,FALSE)</f>
        <v>#N/A</v>
      </c>
      <c r="M253" s="128" t="e">
        <f t="shared" si="97"/>
        <v>#N/A</v>
      </c>
      <c r="N253" s="31" t="e">
        <f>VLOOKUP(D253,'Impact value reference table'!$B$3:$G$216,6,FALSE)</f>
        <v>#N/A</v>
      </c>
      <c r="O253" s="128" t="e">
        <f t="shared" si="98"/>
        <v>#N/A</v>
      </c>
      <c r="P253" s="31" t="e">
        <f>VLOOKUP(D253,'Impact value reference table'!$B$3:$G$216,7,FALSE)</f>
        <v>#N/A</v>
      </c>
      <c r="Q253" s="128" t="e">
        <f t="shared" si="99"/>
        <v>#N/A</v>
      </c>
    </row>
    <row r="254" spans="1:17" s="30" customFormat="1" ht="15.6">
      <c r="A254" s="38" t="s">
        <v>167</v>
      </c>
      <c r="B254" s="30">
        <v>1</v>
      </c>
      <c r="C254" s="30">
        <v>378.35700000000003</v>
      </c>
      <c r="D254" s="30" t="str">
        <f>VLOOKUP($A254,'Food full composition_all'!$A$3:$AU$33,5+($B254*2),0)</f>
        <v>Corn gluten meal 21, unspecified</v>
      </c>
      <c r="E254" s="45">
        <f>VLOOKUP($A254,'Food full composition_all'!$A$3:$AU$33,6+($B254*2),0)</f>
        <v>17</v>
      </c>
      <c r="F254" s="31">
        <f>VLOOKUP(D254,'Impact value reference table'!$B$3:$G$216,2,FALSE)</f>
        <v>0.7</v>
      </c>
      <c r="G254" s="5">
        <f t="shared" ref="G254:G269" si="100">(F254/(1000/$C$254))/100*E254</f>
        <v>4.5024482999999997E-2</v>
      </c>
      <c r="H254" s="31">
        <f>VLOOKUP(D254,'Impact value reference table'!$B$3:$G$216,3,FALSE)</f>
        <v>0.4</v>
      </c>
      <c r="I254" s="5">
        <f t="shared" ref="I254:I269" si="101">(H254/(1000/$C$254))/100*E254</f>
        <v>2.5728276000000001E-2</v>
      </c>
      <c r="J254" s="31">
        <f>VLOOKUP(D254,'Impact value reference table'!$B$3:$G$216,4,FALSE)</f>
        <v>2.6</v>
      </c>
      <c r="K254" s="5">
        <f t="shared" ref="K254:K269" si="102">(J254/(1000/$C$254))/100*E254</f>
        <v>0.16723379400000002</v>
      </c>
      <c r="L254" s="31">
        <f>VLOOKUP(D254,'Impact value reference table'!$B$3:$G$216,5,FALSE)</f>
        <v>0.9</v>
      </c>
      <c r="M254" s="5">
        <f t="shared" ref="M254:M269" si="103">(L254/(1000/$C$254))/100*E254</f>
        <v>5.7888621000000001E-2</v>
      </c>
      <c r="N254" s="31">
        <f>VLOOKUP(D254,'Impact value reference table'!$B$3:$G$216,6,FALSE)</f>
        <v>48</v>
      </c>
      <c r="O254" s="5">
        <f t="shared" ref="O254:O269" si="104">(N254/(1000/$C$254))/100*E254</f>
        <v>3.0873931199999998</v>
      </c>
      <c r="P254" s="31" t="e">
        <f>VLOOKUP(D254,'Impact value reference table'!$B$3:$G$216,7,FALSE)</f>
        <v>#REF!</v>
      </c>
      <c r="Q254" s="5" t="e">
        <f t="shared" ref="Q254:Q269" si="105">(P254/(1000/$C$254))/100*E254</f>
        <v>#REF!</v>
      </c>
    </row>
    <row r="255" spans="1:17" ht="15.6">
      <c r="A255" s="39" t="s">
        <v>167</v>
      </c>
      <c r="B255" s="5">
        <v>2</v>
      </c>
      <c r="D255" s="5" t="str">
        <f>VLOOKUP($A255,'Food full composition_all'!$A$3:$AU$33,5+($B255*2),0)</f>
        <v>Poultry fat, unspecified</v>
      </c>
      <c r="E255" s="42">
        <f>VLOOKUP($A255,'Food full composition_all'!$A$3:$AU$33,6+($B255*2),0)</f>
        <v>18.7</v>
      </c>
      <c r="F255" s="31">
        <f>VLOOKUP(D255,'Impact value reference table'!$B$3:$G$216,2,FALSE)</f>
        <v>0</v>
      </c>
      <c r="G255" s="5">
        <f t="shared" si="100"/>
        <v>0</v>
      </c>
      <c r="H255" s="31">
        <f>VLOOKUP(D255,'Impact value reference table'!$B$3:$G$216,3,FALSE)</f>
        <v>0</v>
      </c>
      <c r="I255" s="5">
        <f t="shared" si="101"/>
        <v>0</v>
      </c>
      <c r="J255" s="31">
        <f>VLOOKUP(D255,'Impact value reference table'!$B$3:$G$216,4,FALSE)</f>
        <v>0</v>
      </c>
      <c r="K255" s="5">
        <f t="shared" si="102"/>
        <v>0</v>
      </c>
      <c r="L255" s="31">
        <f>VLOOKUP(D255,'Impact value reference table'!$B$3:$G$216,5,FALSE)</f>
        <v>0</v>
      </c>
      <c r="M255" s="5">
        <f t="shared" si="103"/>
        <v>0</v>
      </c>
      <c r="N255" s="31">
        <f>VLOOKUP(D255,'Impact value reference table'!$B$3:$G$216,6,FALSE)</f>
        <v>0</v>
      </c>
      <c r="O255" s="5">
        <f t="shared" si="104"/>
        <v>0</v>
      </c>
      <c r="P255" s="31" t="e">
        <f>VLOOKUP(D255,'Impact value reference table'!$B$3:$G$216,7,FALSE)</f>
        <v>#REF!</v>
      </c>
      <c r="Q255" s="5" t="e">
        <f t="shared" si="105"/>
        <v>#REF!</v>
      </c>
    </row>
    <row r="256" spans="1:17" ht="15.6">
      <c r="A256" s="39" t="s">
        <v>167</v>
      </c>
      <c r="B256" s="5">
        <v>3</v>
      </c>
      <c r="D256" s="5" t="str">
        <f>VLOOKUP($A256,'Food full composition_all'!$A$3:$AU$33,5+($B256*2),0)</f>
        <v>Corn gluten meal 21, unspecified</v>
      </c>
      <c r="E256" s="42">
        <f>VLOOKUP($A256,'Food full composition_all'!$A$3:$AU$33,6+($B256*2),0)</f>
        <v>7.2</v>
      </c>
      <c r="F256" s="31">
        <f>VLOOKUP(D256,'Impact value reference table'!$B$3:$G$216,2,FALSE)</f>
        <v>0.7</v>
      </c>
      <c r="G256" s="5">
        <f t="shared" si="100"/>
        <v>1.9069192799999999E-2</v>
      </c>
      <c r="H256" s="31">
        <f>VLOOKUP(D256,'Impact value reference table'!$B$3:$G$216,3,FALSE)</f>
        <v>0.4</v>
      </c>
      <c r="I256" s="5">
        <f t="shared" si="101"/>
        <v>1.0896681600000001E-2</v>
      </c>
      <c r="J256" s="31">
        <f>VLOOKUP(D256,'Impact value reference table'!$B$3:$G$216,4,FALSE)</f>
        <v>2.6</v>
      </c>
      <c r="K256" s="5">
        <f t="shared" si="102"/>
        <v>7.0828430400000003E-2</v>
      </c>
      <c r="L256" s="31">
        <f>VLOOKUP(D256,'Impact value reference table'!$B$3:$G$216,5,FALSE)</f>
        <v>0.9</v>
      </c>
      <c r="M256" s="5">
        <f t="shared" si="103"/>
        <v>2.4517533600000002E-2</v>
      </c>
      <c r="N256" s="31">
        <f>VLOOKUP(D256,'Impact value reference table'!$B$3:$G$216,6,FALSE)</f>
        <v>48</v>
      </c>
      <c r="O256" s="5">
        <f t="shared" si="104"/>
        <v>1.307601792</v>
      </c>
      <c r="P256" s="31" t="e">
        <f>VLOOKUP(D256,'Impact value reference table'!$B$3:$G$216,7,FALSE)</f>
        <v>#REF!</v>
      </c>
      <c r="Q256" s="5" t="e">
        <f t="shared" si="105"/>
        <v>#REF!</v>
      </c>
    </row>
    <row r="257" spans="1:17" ht="15.6">
      <c r="A257" s="39" t="s">
        <v>167</v>
      </c>
      <c r="B257" s="5">
        <v>4</v>
      </c>
      <c r="D257" s="5" t="str">
        <f>VLOOKUP($A257,'Food full composition_all'!$A$3:$AU$33,5+($B257*2),0)</f>
        <v>Poultry by-product meal, unspecified</v>
      </c>
      <c r="E257" s="42">
        <f>VLOOKUP($A257,'Food full composition_all'!$A$3:$AU$33,6+($B257*2),0)</f>
        <v>5.8</v>
      </c>
      <c r="F257" s="31">
        <f>VLOOKUP(D257,'Impact value reference table'!$B$3:$G$216,2,FALSE)</f>
        <v>14.04</v>
      </c>
      <c r="G257" s="5">
        <f t="shared" si="100"/>
        <v>0.30810367223999996</v>
      </c>
      <c r="H257" s="31">
        <f>VLOOKUP(D257,'Impact value reference table'!$B$3:$G$216,3,FALSE)</f>
        <v>11.27</v>
      </c>
      <c r="I257" s="5">
        <f t="shared" si="101"/>
        <v>0.24731683661999995</v>
      </c>
      <c r="J257" s="31">
        <f>VLOOKUP(D257,'Impact value reference table'!$B$3:$G$216,4,FALSE)</f>
        <v>116.64</v>
      </c>
      <c r="K257" s="5">
        <f t="shared" si="102"/>
        <v>2.5596305078399997</v>
      </c>
      <c r="L257" s="31">
        <f>VLOOKUP(D257,'Impact value reference table'!$B$3:$G$216,5,FALSE)</f>
        <v>55.35</v>
      </c>
      <c r="M257" s="5">
        <f t="shared" si="103"/>
        <v>1.2146394771</v>
      </c>
      <c r="N257" s="31">
        <f>VLOOKUP(D257,'Impact value reference table'!$B$3:$G$216,6,FALSE)</f>
        <v>753.21</v>
      </c>
      <c r="O257" s="5">
        <f t="shared" si="104"/>
        <v>16.528972006259998</v>
      </c>
      <c r="P257" s="31" t="e">
        <f>VLOOKUP(D257,'Impact value reference table'!$B$3:$G$216,7,FALSE)</f>
        <v>#REF!</v>
      </c>
      <c r="Q257" s="5" t="e">
        <f t="shared" si="105"/>
        <v>#REF!</v>
      </c>
    </row>
    <row r="258" spans="1:17" ht="15.6">
      <c r="A258" s="39" t="s">
        <v>167</v>
      </c>
      <c r="B258" s="5">
        <v>5</v>
      </c>
      <c r="D258" s="5" t="str">
        <f>VLOOKUP($A258,'Food full composition_all'!$A$3:$AU$33,5+($B258*2),0)</f>
        <v>Meat and bone meal, unspecified</v>
      </c>
      <c r="E258" s="42">
        <f>VLOOKUP($A258,'Food full composition_all'!$A$3:$AU$33,6+($B258*2),0)</f>
        <v>4.3</v>
      </c>
      <c r="F258" s="31">
        <f>VLOOKUP(D258,'Impact value reference table'!$B$3:$G$216,2,FALSE)</f>
        <v>327.27</v>
      </c>
      <c r="G258" s="5">
        <f t="shared" si="100"/>
        <v>5.3244705017699996</v>
      </c>
      <c r="H258" s="31">
        <f>VLOOKUP(D258,'Impact value reference table'!$B$3:$G$216,3,FALSE)</f>
        <v>99.78</v>
      </c>
      <c r="I258" s="5">
        <f t="shared" si="101"/>
        <v>1.6233558427799999</v>
      </c>
      <c r="J258" s="31">
        <f>VLOOKUP(D258,'Impact value reference table'!$B$3:$G$216,4,FALSE)</f>
        <v>319.29000000000002</v>
      </c>
      <c r="K258" s="5">
        <f t="shared" si="102"/>
        <v>5.1946410807900003</v>
      </c>
      <c r="L258" s="31">
        <f>VLOOKUP(D258,'Impact value reference table'!$B$3:$G$216,5,FALSE)</f>
        <v>301.33</v>
      </c>
      <c r="M258" s="5">
        <f t="shared" si="103"/>
        <v>4.902443536829999</v>
      </c>
      <c r="N258" s="31">
        <f>VLOOKUP(D258,'Impact value reference table'!$B$3:$G$216,6,FALSE)</f>
        <v>1452.77</v>
      </c>
      <c r="O258" s="5">
        <f t="shared" si="104"/>
        <v>23.635625052270001</v>
      </c>
      <c r="P258" s="31" t="e">
        <f>VLOOKUP(D258,'Impact value reference table'!$B$3:$G$216,7,FALSE)</f>
        <v>#REF!</v>
      </c>
      <c r="Q258" s="5" t="e">
        <f t="shared" si="105"/>
        <v>#REF!</v>
      </c>
    </row>
    <row r="259" spans="1:17" ht="15.6">
      <c r="A259" s="39" t="s">
        <v>167</v>
      </c>
      <c r="B259" s="5">
        <v>6</v>
      </c>
      <c r="D259" s="5" t="str">
        <f>VLOOKUP($A259,'Food full composition_all'!$A$3:$AU$33,5+($B259*2),0)</f>
        <v>Beet pulp, unspecified</v>
      </c>
      <c r="E259" s="42">
        <f>VLOOKUP($A259,'Food full composition_all'!$A$3:$AU$33,6+($B259*2),0)</f>
        <v>3.3</v>
      </c>
      <c r="F259" s="31">
        <f>VLOOKUP(D259,'Impact value reference table'!$B$3:$G$216,2,FALSE)</f>
        <v>0.13</v>
      </c>
      <c r="G259" s="5">
        <f t="shared" si="100"/>
        <v>1.6231515299999998E-3</v>
      </c>
      <c r="H259" s="31">
        <f>VLOOKUP(D259,'Impact value reference table'!$B$3:$G$216,3,FALSE)</f>
        <v>0.17</v>
      </c>
      <c r="I259" s="5">
        <f t="shared" si="101"/>
        <v>2.12258277E-3</v>
      </c>
      <c r="J259" s="31">
        <f>VLOOKUP(D259,'Impact value reference table'!$B$3:$G$216,4,FALSE)</f>
        <v>1.25</v>
      </c>
      <c r="K259" s="5">
        <f t="shared" si="102"/>
        <v>1.560722625E-2</v>
      </c>
      <c r="L259" s="31">
        <f>VLOOKUP(D259,'Impact value reference table'!$B$3:$G$216,5,FALSE)</f>
        <v>0.69</v>
      </c>
      <c r="M259" s="5">
        <f t="shared" si="103"/>
        <v>8.6151888899999984E-3</v>
      </c>
      <c r="N259" s="31">
        <f>VLOOKUP(D259,'Impact value reference table'!$B$3:$G$216,6,FALSE)</f>
        <v>12.09</v>
      </c>
      <c r="O259" s="5">
        <f t="shared" si="104"/>
        <v>0.15095309228999998</v>
      </c>
      <c r="P259" s="31" t="e">
        <f>VLOOKUP(D259,'Impact value reference table'!$B$3:$G$216,7,FALSE)</f>
        <v>#REF!</v>
      </c>
      <c r="Q259" s="5" t="e">
        <f t="shared" si="105"/>
        <v>#REF!</v>
      </c>
    </row>
    <row r="260" spans="1:17" ht="15.6">
      <c r="A260" s="39" t="s">
        <v>167</v>
      </c>
      <c r="B260" s="5">
        <v>7</v>
      </c>
      <c r="D260" s="5" t="str">
        <f>VLOOKUP($A260,'Food full composition_all'!$A$3:$AU$33,5+($B260*2),0)</f>
        <v>Wheat gluten, unspecified</v>
      </c>
      <c r="E260" s="42">
        <f>VLOOKUP($A260,'Food full composition_all'!$A$3:$AU$33,6+($B260*2),0)</f>
        <v>3.3</v>
      </c>
      <c r="F260" s="31">
        <f>VLOOKUP(D260,'Impact value reference table'!$B$3:$G$216,2,FALSE)</f>
        <v>0.6</v>
      </c>
      <c r="G260" s="5">
        <f t="shared" si="100"/>
        <v>7.4914686000000005E-3</v>
      </c>
      <c r="H260" s="31">
        <f>VLOOKUP(D260,'Impact value reference table'!$B$3:$G$216,3,FALSE)</f>
        <v>1.4</v>
      </c>
      <c r="I260" s="5">
        <f t="shared" si="101"/>
        <v>1.7480093399999997E-2</v>
      </c>
      <c r="J260" s="31">
        <f>VLOOKUP(D260,'Impact value reference table'!$B$3:$G$216,4,FALSE)</f>
        <v>5</v>
      </c>
      <c r="K260" s="5">
        <f t="shared" si="102"/>
        <v>6.2428905E-2</v>
      </c>
      <c r="L260" s="31">
        <f>VLOOKUP(D260,'Impact value reference table'!$B$3:$G$216,5,FALSE)</f>
        <v>2.7</v>
      </c>
      <c r="M260" s="5">
        <f t="shared" si="103"/>
        <v>3.3711608699999999E-2</v>
      </c>
      <c r="N260" s="31">
        <f>VLOOKUP(D260,'Impact value reference table'!$B$3:$G$216,6,FALSE)</f>
        <v>242</v>
      </c>
      <c r="O260" s="5">
        <f t="shared" si="104"/>
        <v>3.021559002</v>
      </c>
      <c r="P260" s="31" t="e">
        <f>VLOOKUP(D260,'Impact value reference table'!$B$3:$G$216,7,FALSE)</f>
        <v>#REF!</v>
      </c>
      <c r="Q260" s="5" t="e">
        <f t="shared" si="105"/>
        <v>#REF!</v>
      </c>
    </row>
    <row r="261" spans="1:17" ht="15.6">
      <c r="A261" s="39" t="s">
        <v>167</v>
      </c>
      <c r="B261" s="5">
        <v>8</v>
      </c>
      <c r="D261" s="5" t="str">
        <f>VLOOKUP($A261,'Food full composition_all'!$A$3:$AU$33,5+($B261*2),0)</f>
        <v>Fish oil, unspecified</v>
      </c>
      <c r="E261" s="42">
        <f>VLOOKUP($A261,'Food full composition_all'!$A$3:$AU$33,6+($B261*2),0)</f>
        <v>1.2</v>
      </c>
      <c r="F261" s="31">
        <f>VLOOKUP(D261,'Impact value reference table'!$B$3:$G$216,2,FALSE)</f>
        <v>0</v>
      </c>
      <c r="G261" s="5">
        <f t="shared" si="100"/>
        <v>0</v>
      </c>
      <c r="H261" s="31">
        <f>VLOOKUP(D261,'Impact value reference table'!$B$3:$G$216,3,FALSE)</f>
        <v>0</v>
      </c>
      <c r="I261" s="5">
        <f t="shared" si="101"/>
        <v>0</v>
      </c>
      <c r="J261" s="31">
        <f>VLOOKUP(D261,'Impact value reference table'!$B$3:$G$216,4,FALSE)</f>
        <v>0</v>
      </c>
      <c r="K261" s="5">
        <f t="shared" si="102"/>
        <v>0</v>
      </c>
      <c r="L261" s="31">
        <f>VLOOKUP(D261,'Impact value reference table'!$B$3:$G$216,5,FALSE)</f>
        <v>0</v>
      </c>
      <c r="M261" s="5">
        <f t="shared" si="103"/>
        <v>0</v>
      </c>
      <c r="N261" s="31">
        <f>VLOOKUP(D261,'Impact value reference table'!$B$3:$G$216,6,FALSE)</f>
        <v>0</v>
      </c>
      <c r="O261" s="5">
        <f t="shared" si="104"/>
        <v>0</v>
      </c>
      <c r="P261" s="31" t="e">
        <f>VLOOKUP(D261,'Impact value reference table'!$B$3:$G$216,7,FALSE)</f>
        <v>#REF!</v>
      </c>
      <c r="Q261" s="5" t="e">
        <f t="shared" si="105"/>
        <v>#REF!</v>
      </c>
    </row>
    <row r="262" spans="1:17" ht="15.6">
      <c r="A262" s="39" t="s">
        <v>167</v>
      </c>
      <c r="B262" s="5">
        <v>9</v>
      </c>
      <c r="D262" s="5" t="str">
        <f>VLOOKUP($A262,'Food full composition_all'!$A$3:$AU$33,5+($B262*2),0)</f>
        <v>Minerals</v>
      </c>
      <c r="E262" s="42">
        <f>VLOOKUP($A262,'Food full composition_all'!$A$3:$AU$33,6+($B262*2),0)</f>
        <v>0</v>
      </c>
      <c r="F262" s="31" t="e">
        <f>VLOOKUP(D262,'Impact value reference table'!$B$3:$G$216,2,FALSE)</f>
        <v>#N/A</v>
      </c>
      <c r="G262" s="5" t="e">
        <f t="shared" si="100"/>
        <v>#N/A</v>
      </c>
      <c r="H262" s="31" t="e">
        <f>VLOOKUP(D262,'Impact value reference table'!$B$3:$G$216,3,FALSE)</f>
        <v>#N/A</v>
      </c>
      <c r="I262" s="5" t="e">
        <f t="shared" si="101"/>
        <v>#N/A</v>
      </c>
      <c r="J262" s="31" t="e">
        <f>VLOOKUP(D262,'Impact value reference table'!$B$3:$G$216,4,FALSE)</f>
        <v>#N/A</v>
      </c>
      <c r="K262" s="5" t="e">
        <f t="shared" si="102"/>
        <v>#N/A</v>
      </c>
      <c r="L262" s="31" t="e">
        <f>VLOOKUP(D262,'Impact value reference table'!$B$3:$G$216,5,FALSE)</f>
        <v>#N/A</v>
      </c>
      <c r="M262" s="5" t="e">
        <f t="shared" si="103"/>
        <v>#N/A</v>
      </c>
      <c r="N262" s="31" t="e">
        <f>VLOOKUP(D262,'Impact value reference table'!$B$3:$G$216,6,FALSE)</f>
        <v>#N/A</v>
      </c>
      <c r="O262" s="5" t="e">
        <f t="shared" si="104"/>
        <v>#N/A</v>
      </c>
      <c r="P262" s="31" t="e">
        <f>VLOOKUP(D262,'Impact value reference table'!$B$3:$G$216,7,FALSE)</f>
        <v>#N/A</v>
      </c>
      <c r="Q262" s="5" t="e">
        <f t="shared" si="105"/>
        <v>#N/A</v>
      </c>
    </row>
    <row r="263" spans="1:17" ht="15.6">
      <c r="A263" s="39" t="s">
        <v>167</v>
      </c>
      <c r="B263" s="5">
        <v>10</v>
      </c>
      <c r="D263" s="5" t="str">
        <f>VLOOKUP($A263,'Food full composition_all'!$A$3:$AU$33,5+($B263*2),0)</f>
        <v>Textured vegetable protein, cooked</v>
      </c>
      <c r="E263" s="42">
        <f>VLOOKUP($A263,'Food full composition_all'!$A$3:$AU$33,6+($B263*2),0)</f>
        <v>0.3775</v>
      </c>
      <c r="F263" s="31">
        <f>VLOOKUP(D263,'Impact value reference table'!$B$3:$G$216,2,FALSE)</f>
        <v>11.49</v>
      </c>
      <c r="G263" s="5">
        <f t="shared" si="100"/>
        <v>1.6411140285749998E-2</v>
      </c>
      <c r="H263" s="31">
        <f>VLOOKUP(D263,'Impact value reference table'!$B$3:$G$216,3,FALSE)</f>
        <v>1.26</v>
      </c>
      <c r="I263" s="5">
        <f t="shared" si="101"/>
        <v>1.7996550705000002E-3</v>
      </c>
      <c r="J263" s="31">
        <f>VLOOKUP(D263,'Impact value reference table'!$B$3:$G$216,4,FALSE)</f>
        <v>15.74</v>
      </c>
      <c r="K263" s="5">
        <f t="shared" si="102"/>
        <v>2.2481405404499999E-2</v>
      </c>
      <c r="L263" s="31">
        <f>VLOOKUP(D263,'Impact value reference table'!$B$3:$G$216,5,FALSE)</f>
        <v>12.59</v>
      </c>
      <c r="M263" s="5">
        <f t="shared" si="103"/>
        <v>1.7982267728249998E-2</v>
      </c>
      <c r="N263" s="31">
        <f>VLOOKUP(D263,'Impact value reference table'!$B$3:$G$216,6,FALSE)</f>
        <v>321.02999999999997</v>
      </c>
      <c r="O263" s="5">
        <f t="shared" si="104"/>
        <v>0.45852640260524991</v>
      </c>
      <c r="P263" s="31" t="e">
        <f>VLOOKUP(D263,'Impact value reference table'!$B$3:$G$216,7,FALSE)</f>
        <v>#REF!</v>
      </c>
      <c r="Q263" s="5" t="e">
        <f t="shared" si="105"/>
        <v>#REF!</v>
      </c>
    </row>
    <row r="264" spans="1:17" ht="15.6">
      <c r="A264" s="39" t="s">
        <v>167</v>
      </c>
      <c r="B264" s="5">
        <v>11</v>
      </c>
      <c r="D264" s="5" t="str">
        <f>VLOOKUP($A264,'Food full composition_all'!$A$3:$AU$33,5+($B264*2),0)</f>
        <v>Soybean oil, unspecified</v>
      </c>
      <c r="E264" s="42">
        <f>VLOOKUP($A264,'Food full composition_all'!$A$3:$AU$33,6+($B264*2),0)</f>
        <v>0.60250000000000004</v>
      </c>
      <c r="F264" s="31">
        <f>VLOOKUP(D264,'Impact value reference table'!$B$3:$G$216,2,FALSE)</f>
        <v>1.22</v>
      </c>
      <c r="G264" s="5">
        <f t="shared" si="100"/>
        <v>2.7811131285000001E-3</v>
      </c>
      <c r="H264" s="31">
        <f>VLOOKUP(D264,'Impact value reference table'!$B$3:$G$216,3,FALSE)</f>
        <v>0.7</v>
      </c>
      <c r="I264" s="5">
        <f t="shared" si="101"/>
        <v>1.5957206475000001E-3</v>
      </c>
      <c r="J264" s="31">
        <f>VLOOKUP(D264,'Impact value reference table'!$B$3:$G$216,4,FALSE)</f>
        <v>1.78</v>
      </c>
      <c r="K264" s="5">
        <f t="shared" si="102"/>
        <v>4.0576896465E-3</v>
      </c>
      <c r="L264" s="31">
        <f>VLOOKUP(D264,'Impact value reference table'!$B$3:$G$216,5,FALSE)</f>
        <v>1.33</v>
      </c>
      <c r="M264" s="5">
        <f t="shared" si="103"/>
        <v>3.03186923025E-3</v>
      </c>
      <c r="N264" s="31">
        <f>VLOOKUP(D264,'Impact value reference table'!$B$3:$G$216,6,FALSE)</f>
        <v>46.11</v>
      </c>
      <c r="O264" s="5">
        <f t="shared" si="104"/>
        <v>0.10511239865175</v>
      </c>
      <c r="P264" s="31" t="e">
        <f>VLOOKUP(D264,'Impact value reference table'!$B$3:$G$216,7,FALSE)</f>
        <v>#REF!</v>
      </c>
      <c r="Q264" s="5" t="e">
        <f t="shared" si="105"/>
        <v>#REF!</v>
      </c>
    </row>
    <row r="265" spans="1:17" ht="15.6">
      <c r="A265" s="39" t="s">
        <v>167</v>
      </c>
      <c r="B265" s="5">
        <v>12</v>
      </c>
      <c r="D265" s="5" t="str">
        <f>VLOOKUP($A265,'Food full composition_all'!$A$3:$AU$33,5+($B265*2),0)</f>
        <v xml:space="preserve">Psyllium husks and seeds </v>
      </c>
      <c r="E265" s="42">
        <f>VLOOKUP($A265,'Food full composition_all'!$A$3:$AU$33,6+($B265*2),0)</f>
        <v>0</v>
      </c>
      <c r="F265" s="31" t="e">
        <f>VLOOKUP(D265,'Impact value reference table'!$B$3:$G$216,2,FALSE)</f>
        <v>#N/A</v>
      </c>
      <c r="G265" s="5" t="e">
        <f t="shared" si="100"/>
        <v>#N/A</v>
      </c>
      <c r="H265" s="31" t="e">
        <f>VLOOKUP(D265,'Impact value reference table'!$B$3:$G$216,3,FALSE)</f>
        <v>#N/A</v>
      </c>
      <c r="I265" s="5" t="e">
        <f t="shared" si="101"/>
        <v>#N/A</v>
      </c>
      <c r="J265" s="31" t="e">
        <f>VLOOKUP(D265,'Impact value reference table'!$B$3:$G$216,4,FALSE)</f>
        <v>#N/A</v>
      </c>
      <c r="K265" s="5" t="e">
        <f t="shared" si="102"/>
        <v>#N/A</v>
      </c>
      <c r="L265" s="31" t="e">
        <f>VLOOKUP(D265,'Impact value reference table'!$B$3:$G$216,5,FALSE)</f>
        <v>#N/A</v>
      </c>
      <c r="M265" s="5" t="e">
        <f t="shared" si="103"/>
        <v>#N/A</v>
      </c>
      <c r="N265" s="31" t="e">
        <f>VLOOKUP(D265,'Impact value reference table'!$B$3:$G$216,6,FALSE)</f>
        <v>#N/A</v>
      </c>
      <c r="O265" s="5" t="e">
        <f t="shared" si="104"/>
        <v>#N/A</v>
      </c>
      <c r="P265" s="31" t="e">
        <f>VLOOKUP(D265,'Impact value reference table'!$B$3:$G$216,7,FALSE)</f>
        <v>#N/A</v>
      </c>
      <c r="Q265" s="5" t="e">
        <f t="shared" si="105"/>
        <v>#N/A</v>
      </c>
    </row>
    <row r="266" spans="1:17" ht="15.6">
      <c r="A266" s="39" t="s">
        <v>167</v>
      </c>
      <c r="B266" s="5">
        <v>13</v>
      </c>
      <c r="D266" s="5" t="str">
        <f>VLOOKUP($A266,'Food full composition_all'!$A$3:$AU$33,5+($B266*2),0)</f>
        <v>Fructooligosaccharides</v>
      </c>
      <c r="E266" s="42">
        <f>VLOOKUP($A266,'Food full composition_all'!$A$3:$AU$33,6+($B266*2),0)</f>
        <v>0</v>
      </c>
      <c r="F266" s="31" t="e">
        <f>VLOOKUP(D266,'Impact value reference table'!$B$3:$G$216,2,FALSE)</f>
        <v>#N/A</v>
      </c>
      <c r="G266" s="5" t="e">
        <f t="shared" si="100"/>
        <v>#N/A</v>
      </c>
      <c r="H266" s="31" t="e">
        <f>VLOOKUP(D266,'Impact value reference table'!$B$3:$G$216,3,FALSE)</f>
        <v>#N/A</v>
      </c>
      <c r="I266" s="5" t="e">
        <f t="shared" si="101"/>
        <v>#N/A</v>
      </c>
      <c r="J266" s="31" t="e">
        <f>VLOOKUP(D266,'Impact value reference table'!$B$3:$G$216,4,FALSE)</f>
        <v>#N/A</v>
      </c>
      <c r="K266" s="5" t="e">
        <f t="shared" si="102"/>
        <v>#N/A</v>
      </c>
      <c r="L266" s="31" t="e">
        <f>VLOOKUP(D266,'Impact value reference table'!$B$3:$G$216,5,FALSE)</f>
        <v>#N/A</v>
      </c>
      <c r="M266" s="5" t="e">
        <f t="shared" si="103"/>
        <v>#N/A</v>
      </c>
      <c r="N266" s="31" t="e">
        <f>VLOOKUP(D266,'Impact value reference table'!$B$3:$G$216,6,FALSE)</f>
        <v>#N/A</v>
      </c>
      <c r="O266" s="5" t="e">
        <f t="shared" si="104"/>
        <v>#N/A</v>
      </c>
      <c r="P266" s="31" t="e">
        <f>VLOOKUP(D266,'Impact value reference table'!$B$3:$G$216,7,FALSE)</f>
        <v>#N/A</v>
      </c>
      <c r="Q266" s="5" t="e">
        <f t="shared" si="105"/>
        <v>#N/A</v>
      </c>
    </row>
    <row r="267" spans="1:17" ht="15.6">
      <c r="A267" s="39" t="s">
        <v>167</v>
      </c>
      <c r="B267" s="5">
        <v>14</v>
      </c>
      <c r="D267" s="5" t="str">
        <f>VLOOKUP($A267,'Food full composition_all'!$A$3:$AU$33,5+($B267*2),0)</f>
        <v>mono/di glycerides</v>
      </c>
      <c r="E267" s="42">
        <f>VLOOKUP($A267,'Food full composition_all'!$A$3:$AU$33,6+($B267*2),0)</f>
        <v>0</v>
      </c>
      <c r="F267" s="31" t="e">
        <f>VLOOKUP(D267,'Impact value reference table'!$B$3:$G$216,2,FALSE)</f>
        <v>#N/A</v>
      </c>
      <c r="G267" s="5" t="e">
        <f t="shared" si="100"/>
        <v>#N/A</v>
      </c>
      <c r="H267" s="31" t="e">
        <f>VLOOKUP(D267,'Impact value reference table'!$B$3:$G$216,3,FALSE)</f>
        <v>#N/A</v>
      </c>
      <c r="I267" s="5" t="e">
        <f t="shared" si="101"/>
        <v>#N/A</v>
      </c>
      <c r="J267" s="31" t="e">
        <f>VLOOKUP(D267,'Impact value reference table'!$B$3:$G$216,4,FALSE)</f>
        <v>#N/A</v>
      </c>
      <c r="K267" s="5" t="e">
        <f t="shared" si="102"/>
        <v>#N/A</v>
      </c>
      <c r="L267" s="31" t="e">
        <f>VLOOKUP(D267,'Impact value reference table'!$B$3:$G$216,5,FALSE)</f>
        <v>#N/A</v>
      </c>
      <c r="M267" s="5" t="e">
        <f t="shared" si="103"/>
        <v>#N/A</v>
      </c>
      <c r="N267" s="31" t="e">
        <f>VLOOKUP(D267,'Impact value reference table'!$B$3:$G$216,6,FALSE)</f>
        <v>#N/A</v>
      </c>
      <c r="O267" s="5" t="e">
        <f t="shared" si="104"/>
        <v>#N/A</v>
      </c>
      <c r="P267" s="31" t="e">
        <f>VLOOKUP(D267,'Impact value reference table'!$B$3:$G$216,7,FALSE)</f>
        <v>#N/A</v>
      </c>
      <c r="Q267" s="5" t="e">
        <f t="shared" si="105"/>
        <v>#N/A</v>
      </c>
    </row>
    <row r="268" spans="1:17" ht="15.6">
      <c r="A268" s="39" t="s">
        <v>167</v>
      </c>
      <c r="B268" s="5">
        <v>15</v>
      </c>
      <c r="D268" s="5" t="str">
        <f>VLOOKUP($A268,'Food full composition_all'!$A$3:$AU$33,5+($B268*2),0)</f>
        <v xml:space="preserve">Marigold extract </v>
      </c>
      <c r="E268" s="42">
        <f>VLOOKUP($A268,'Food full composition_all'!$A$3:$AU$33,6+($B268*2),0)</f>
        <v>0</v>
      </c>
      <c r="F268" s="31" t="e">
        <f>VLOOKUP(D268,'Impact value reference table'!$B$3:$G$216,2,FALSE)</f>
        <v>#N/A</v>
      </c>
      <c r="G268" s="5" t="e">
        <f t="shared" si="100"/>
        <v>#N/A</v>
      </c>
      <c r="H268" s="31" t="e">
        <f>VLOOKUP(D268,'Impact value reference table'!$B$3:$G$216,3,FALSE)</f>
        <v>#N/A</v>
      </c>
      <c r="I268" s="5" t="e">
        <f t="shared" si="101"/>
        <v>#N/A</v>
      </c>
      <c r="J268" s="31" t="e">
        <f>VLOOKUP(D268,'Impact value reference table'!$B$3:$G$216,4,FALSE)</f>
        <v>#N/A</v>
      </c>
      <c r="K268" s="5" t="e">
        <f t="shared" si="102"/>
        <v>#N/A</v>
      </c>
      <c r="L268" s="31" t="e">
        <f>VLOOKUP(D268,'Impact value reference table'!$B$3:$G$216,5,FALSE)</f>
        <v>#N/A</v>
      </c>
      <c r="M268" s="5" t="e">
        <f t="shared" si="103"/>
        <v>#N/A</v>
      </c>
      <c r="N268" s="31" t="e">
        <f>VLOOKUP(D268,'Impact value reference table'!$B$3:$G$216,6,FALSE)</f>
        <v>#N/A</v>
      </c>
      <c r="O268" s="5" t="e">
        <f t="shared" si="104"/>
        <v>#N/A</v>
      </c>
      <c r="P268" s="31" t="e">
        <f>VLOOKUP(D268,'Impact value reference table'!$B$3:$G$216,7,FALSE)</f>
        <v>#N/A</v>
      </c>
      <c r="Q268" s="5" t="e">
        <f t="shared" si="105"/>
        <v>#N/A</v>
      </c>
    </row>
    <row r="269" spans="1:17" ht="16.2" thickBot="1">
      <c r="A269" s="39" t="s">
        <v>167</v>
      </c>
      <c r="B269" s="5">
        <v>16</v>
      </c>
      <c r="D269" s="5">
        <f>VLOOKUP($A269,'Food full composition_all'!$A$3:$AU$33,5+($B269*2),0)</f>
        <v>0</v>
      </c>
      <c r="E269" s="42">
        <f>VLOOKUP($A269,'Food full composition_all'!$A$3:$AU$33,6+($B269*2),0)</f>
        <v>0</v>
      </c>
      <c r="F269" s="131" t="e">
        <f>VLOOKUP(D269,'Impact value reference table'!$B$3:$G$216,2,FALSE)</f>
        <v>#N/A</v>
      </c>
      <c r="G269" s="5" t="e">
        <f t="shared" si="100"/>
        <v>#N/A</v>
      </c>
      <c r="H269" s="31" t="e">
        <f>VLOOKUP(D269,'Impact value reference table'!$B$3:$G$216,3,FALSE)</f>
        <v>#N/A</v>
      </c>
      <c r="I269" s="5" t="e">
        <f t="shared" si="101"/>
        <v>#N/A</v>
      </c>
      <c r="J269" s="31" t="e">
        <f>VLOOKUP(D269,'Impact value reference table'!$B$3:$G$216,4,FALSE)</f>
        <v>#N/A</v>
      </c>
      <c r="K269" s="5" t="e">
        <f t="shared" si="102"/>
        <v>#N/A</v>
      </c>
      <c r="L269" s="31" t="e">
        <f>VLOOKUP(D269,'Impact value reference table'!$B$3:$G$216,5,FALSE)</f>
        <v>#N/A</v>
      </c>
      <c r="M269" s="5" t="e">
        <f t="shared" si="103"/>
        <v>#N/A</v>
      </c>
      <c r="N269" s="31" t="e">
        <f>VLOOKUP(D269,'Impact value reference table'!$B$3:$G$216,6,FALSE)</f>
        <v>#N/A</v>
      </c>
      <c r="O269" s="5" t="e">
        <f t="shared" si="104"/>
        <v>#N/A</v>
      </c>
      <c r="P269" s="31" t="e">
        <f>VLOOKUP(D269,'Impact value reference table'!$B$3:$G$216,7,FALSE)</f>
        <v>#N/A</v>
      </c>
      <c r="Q269" s="5" t="e">
        <f t="shared" si="105"/>
        <v>#N/A</v>
      </c>
    </row>
    <row r="270" spans="1:17" s="30" customFormat="1" ht="15.6">
      <c r="A270" s="38" t="s">
        <v>168</v>
      </c>
      <c r="B270" s="30">
        <v>1</v>
      </c>
      <c r="C270" s="30">
        <v>390.54599999999999</v>
      </c>
      <c r="D270" s="30" t="str">
        <f>VLOOKUP($A270,'Food full composition_all'!$A$3:$AU$33,5+($B270*2),0)</f>
        <v>Wheat gluten, unspecified</v>
      </c>
      <c r="E270" s="45">
        <f>VLOOKUP($A270,'Food full composition_all'!$A$3:$AU$33,6+($B270*2),0)</f>
        <v>17</v>
      </c>
      <c r="F270" s="31">
        <f>VLOOKUP(D270,'Impact value reference table'!$B$3:$G$216,2,FALSE)</f>
        <v>0.6</v>
      </c>
      <c r="G270" s="130">
        <f t="shared" ref="G270:G284" si="106">(F270/(1000/$C$270))/100*E270</f>
        <v>3.9835691999999992E-2</v>
      </c>
      <c r="H270" s="31">
        <f>VLOOKUP(D270,'Impact value reference table'!$B$3:$G$216,3,FALSE)</f>
        <v>1.4</v>
      </c>
      <c r="I270" s="130">
        <f t="shared" ref="I270:I284" si="107">(H270/(1000/$C$270))/100*E270</f>
        <v>9.2949947999999977E-2</v>
      </c>
      <c r="J270" s="31">
        <f>VLOOKUP(D270,'Impact value reference table'!$B$3:$G$216,4,FALSE)</f>
        <v>5</v>
      </c>
      <c r="K270" s="130">
        <f t="shared" ref="K270:K284" si="108">(J270/(1000/$C$270))/100*E270</f>
        <v>0.33196409999999998</v>
      </c>
      <c r="L270" s="31">
        <f>VLOOKUP(D270,'Impact value reference table'!$B$3:$G$216,5,FALSE)</f>
        <v>2.7</v>
      </c>
      <c r="M270" s="130">
        <f t="shared" ref="M270:M284" si="109">(L270/(1000/$C$270))/100*E270</f>
        <v>0.17926061400000001</v>
      </c>
      <c r="N270" s="31">
        <f>VLOOKUP(D270,'Impact value reference table'!$B$3:$G$216,6,FALSE)</f>
        <v>242</v>
      </c>
      <c r="O270" s="130">
        <f t="shared" ref="O270:O284" si="110">(N270/(1000/$C$270))/100*E270</f>
        <v>16.067062439999997</v>
      </c>
      <c r="P270" s="31" t="e">
        <f>VLOOKUP(D270,'Impact value reference table'!$B$3:$G$216,7,FALSE)</f>
        <v>#REF!</v>
      </c>
      <c r="Q270" s="130" t="e">
        <f t="shared" ref="Q270:Q284" si="111">(P270/(1000/$C$270))/100*E270</f>
        <v>#REF!</v>
      </c>
    </row>
    <row r="271" spans="1:17" ht="15.6">
      <c r="A271" s="39" t="s">
        <v>168</v>
      </c>
      <c r="B271" s="5">
        <v>2</v>
      </c>
      <c r="D271" s="5" t="str">
        <f>VLOOKUP($A271,'Food full composition_all'!$A$3:$AU$33,5+($B271*2),0)</f>
        <v>Corn gluten meal 21, unspecified</v>
      </c>
      <c r="E271" s="42">
        <f>VLOOKUP($A271,'Food full composition_all'!$A$3:$AU$33,6+($B271*2),0)</f>
        <v>18.7</v>
      </c>
      <c r="F271" s="31">
        <f>VLOOKUP(D271,'Impact value reference table'!$B$3:$G$216,2,FALSE)</f>
        <v>0.7</v>
      </c>
      <c r="G271" s="5">
        <f t="shared" si="106"/>
        <v>5.1122471399999987E-2</v>
      </c>
      <c r="H271" s="31">
        <f>VLOOKUP(D271,'Impact value reference table'!$B$3:$G$216,3,FALSE)</f>
        <v>0.4</v>
      </c>
      <c r="I271" s="5">
        <f t="shared" si="107"/>
        <v>2.9212840800000001E-2</v>
      </c>
      <c r="J271" s="31">
        <f>VLOOKUP(D271,'Impact value reference table'!$B$3:$G$216,4,FALSE)</f>
        <v>2.6</v>
      </c>
      <c r="K271" s="5">
        <f t="shared" si="108"/>
        <v>0.18988346519999996</v>
      </c>
      <c r="L271" s="31">
        <f>VLOOKUP(D271,'Impact value reference table'!$B$3:$G$216,5,FALSE)</f>
        <v>0.9</v>
      </c>
      <c r="M271" s="5">
        <f t="shared" si="109"/>
        <v>6.5728891799999994E-2</v>
      </c>
      <c r="N271" s="31">
        <f>VLOOKUP(D271,'Impact value reference table'!$B$3:$G$216,6,FALSE)</f>
        <v>48</v>
      </c>
      <c r="O271" s="5">
        <f t="shared" si="110"/>
        <v>3.5055408959999999</v>
      </c>
      <c r="P271" s="31" t="e">
        <f>VLOOKUP(D271,'Impact value reference table'!$B$3:$G$216,7,FALSE)</f>
        <v>#REF!</v>
      </c>
      <c r="Q271" s="5" t="e">
        <f t="shared" si="111"/>
        <v>#REF!</v>
      </c>
    </row>
    <row r="272" spans="1:17" ht="15.6">
      <c r="A272" s="39" t="s">
        <v>168</v>
      </c>
      <c r="B272" s="5">
        <v>3</v>
      </c>
      <c r="D272" s="5" t="str">
        <f>VLOOKUP($A272,'Food full composition_all'!$A$3:$AU$33,5+($B272*2),0)</f>
        <v>Fish oil, unspecified</v>
      </c>
      <c r="E272" s="42">
        <f>VLOOKUP($A272,'Food full composition_all'!$A$3:$AU$33,6+($B272*2),0)</f>
        <v>7.7</v>
      </c>
      <c r="F272" s="31">
        <f>VLOOKUP(D272,'Impact value reference table'!$B$3:$G$216,2,FALSE)</f>
        <v>0</v>
      </c>
      <c r="G272" s="5">
        <f t="shared" si="106"/>
        <v>0</v>
      </c>
      <c r="H272" s="31">
        <f>VLOOKUP(D272,'Impact value reference table'!$B$3:$G$216,3,FALSE)</f>
        <v>0</v>
      </c>
      <c r="I272" s="5">
        <f t="shared" si="107"/>
        <v>0</v>
      </c>
      <c r="J272" s="31">
        <f>VLOOKUP(D272,'Impact value reference table'!$B$3:$G$216,4,FALSE)</f>
        <v>0</v>
      </c>
      <c r="K272" s="5">
        <f t="shared" si="108"/>
        <v>0</v>
      </c>
      <c r="L272" s="31">
        <f>VLOOKUP(D272,'Impact value reference table'!$B$3:$G$216,5,FALSE)</f>
        <v>0</v>
      </c>
      <c r="M272" s="5">
        <f t="shared" si="109"/>
        <v>0</v>
      </c>
      <c r="N272" s="31">
        <f>VLOOKUP(D272,'Impact value reference table'!$B$3:$G$216,6,FALSE)</f>
        <v>0</v>
      </c>
      <c r="O272" s="5">
        <f t="shared" si="110"/>
        <v>0</v>
      </c>
      <c r="P272" s="31" t="e">
        <f>VLOOKUP(D272,'Impact value reference table'!$B$3:$G$216,7,FALSE)</f>
        <v>#REF!</v>
      </c>
      <c r="Q272" s="5" t="e">
        <f t="shared" si="111"/>
        <v>#REF!</v>
      </c>
    </row>
    <row r="273" spans="1:17" ht="15.6">
      <c r="A273" s="39" t="s">
        <v>168</v>
      </c>
      <c r="B273" s="5">
        <v>4</v>
      </c>
      <c r="D273" s="5" t="str">
        <f>VLOOKUP($A273,'Food full composition_all'!$A$3:$AU$33,5+($B273*2),0)</f>
        <v>Pork meat and bone meal, unspecified</v>
      </c>
      <c r="E273" s="42">
        <f>VLOOKUP($A273,'Food full composition_all'!$A$3:$AU$33,6+($B273*2),0)</f>
        <v>5.8</v>
      </c>
      <c r="F273" s="31">
        <f>VLOOKUP(D273,'Impact value reference table'!$B$3:$G$216,2,FALSE)</f>
        <v>21.95</v>
      </c>
      <c r="G273" s="5">
        <f t="shared" si="106"/>
        <v>0.49720411259999997</v>
      </c>
      <c r="H273" s="31">
        <f>VLOOKUP(D273,'Impact value reference table'!$B$3:$G$216,3,FALSE)</f>
        <v>15.17</v>
      </c>
      <c r="I273" s="5">
        <f t="shared" si="107"/>
        <v>0.34362580355999994</v>
      </c>
      <c r="J273" s="31">
        <f>VLOOKUP(D273,'Impact value reference table'!$B$3:$G$216,4,FALSE)</f>
        <v>175.61</v>
      </c>
      <c r="K273" s="5">
        <f t="shared" si="108"/>
        <v>3.9778594174799999</v>
      </c>
      <c r="L273" s="31">
        <f>VLOOKUP(D273,'Impact value reference table'!$B$3:$G$216,5,FALSE)</f>
        <v>93.79</v>
      </c>
      <c r="M273" s="5">
        <f t="shared" si="109"/>
        <v>2.1244999417199999</v>
      </c>
      <c r="N273" s="31">
        <f>VLOOKUP(D273,'Impact value reference table'!$B$3:$G$216,6,FALSE)</f>
        <v>2215.08</v>
      </c>
      <c r="O273" s="5">
        <f t="shared" si="110"/>
        <v>50.175256753439989</v>
      </c>
      <c r="P273" s="31" t="e">
        <f>VLOOKUP(D273,'Impact value reference table'!$B$3:$G$216,7,FALSE)</f>
        <v>#REF!</v>
      </c>
      <c r="Q273" s="5" t="e">
        <f t="shared" si="111"/>
        <v>#REF!</v>
      </c>
    </row>
    <row r="274" spans="1:17" ht="15.6">
      <c r="A274" s="39" t="s">
        <v>168</v>
      </c>
      <c r="B274" s="5">
        <v>5</v>
      </c>
      <c r="D274" s="5" t="str">
        <f>VLOOKUP($A274,'Food full composition_all'!$A$3:$AU$33,5+($B274*2),0)</f>
        <v>Egg powder, unspecified</v>
      </c>
      <c r="E274" s="42">
        <f>VLOOKUP($A274,'Food full composition_all'!$A$3:$AU$33,6+($B274*2),0)</f>
        <v>4.3</v>
      </c>
      <c r="F274" s="31">
        <f>VLOOKUP(D274,'Impact value reference table'!$B$3:$G$216,2,FALSE)</f>
        <v>5.16</v>
      </c>
      <c r="G274" s="5">
        <f t="shared" si="106"/>
        <v>8.6654346479999991E-2</v>
      </c>
      <c r="H274" s="31">
        <f>VLOOKUP(D274,'Impact value reference table'!$B$3:$G$216,3,FALSE)</f>
        <v>3.8</v>
      </c>
      <c r="I274" s="5">
        <f t="shared" si="107"/>
        <v>6.3815216399999999E-2</v>
      </c>
      <c r="J274" s="31">
        <f>VLOOKUP(D274,'Impact value reference table'!$B$3:$G$216,4,FALSE)</f>
        <v>43.42</v>
      </c>
      <c r="K274" s="5">
        <f t="shared" si="108"/>
        <v>0.72917281475999984</v>
      </c>
      <c r="L274" s="31">
        <f>VLOOKUP(D274,'Impact value reference table'!$B$3:$G$216,5,FALSE)</f>
        <v>18.09</v>
      </c>
      <c r="M274" s="5">
        <f t="shared" si="109"/>
        <v>0.30379401701999997</v>
      </c>
      <c r="N274" s="31">
        <f>VLOOKUP(D274,'Impact value reference table'!$B$3:$G$216,6,FALSE)</f>
        <v>471.26</v>
      </c>
      <c r="O274" s="5">
        <f t="shared" si="110"/>
        <v>7.9140944422799979</v>
      </c>
      <c r="P274" s="31" t="e">
        <f>VLOOKUP(D274,'Impact value reference table'!$B$3:$G$216,7,FALSE)</f>
        <v>#REF!</v>
      </c>
      <c r="Q274" s="5" t="e">
        <f t="shared" si="111"/>
        <v>#REF!</v>
      </c>
    </row>
    <row r="275" spans="1:17" ht="15.6">
      <c r="A275" s="39" t="s">
        <v>168</v>
      </c>
      <c r="B275" s="5">
        <v>6</v>
      </c>
      <c r="D275" s="5" t="str">
        <f>VLOOKUP($A275,'Food full composition_all'!$A$3:$AU$33,5+($B275*2),0)</f>
        <v>Antarctic krill</v>
      </c>
      <c r="E275" s="42">
        <f>VLOOKUP($A275,'Food full composition_all'!$A$3:$AU$33,6+($B275*2),0)</f>
        <v>0</v>
      </c>
      <c r="F275" s="31" t="e">
        <f>VLOOKUP(D275,'Impact value reference table'!$B$3:$G$216,2,FALSE)</f>
        <v>#N/A</v>
      </c>
      <c r="G275" s="5" t="e">
        <f t="shared" si="106"/>
        <v>#N/A</v>
      </c>
      <c r="H275" s="31" t="e">
        <f>VLOOKUP(D275,'Impact value reference table'!$B$3:$G$216,3,FALSE)</f>
        <v>#N/A</v>
      </c>
      <c r="I275" s="5" t="e">
        <f t="shared" si="107"/>
        <v>#N/A</v>
      </c>
      <c r="J275" s="31" t="e">
        <f>VLOOKUP(D275,'Impact value reference table'!$B$3:$G$216,4,FALSE)</f>
        <v>#N/A</v>
      </c>
      <c r="K275" s="5" t="e">
        <f t="shared" si="108"/>
        <v>#N/A</v>
      </c>
      <c r="L275" s="31" t="e">
        <f>VLOOKUP(D275,'Impact value reference table'!$B$3:$G$216,5,FALSE)</f>
        <v>#N/A</v>
      </c>
      <c r="M275" s="5" t="e">
        <f t="shared" si="109"/>
        <v>#N/A</v>
      </c>
      <c r="N275" s="31" t="e">
        <f>VLOOKUP(D275,'Impact value reference table'!$B$3:$G$216,6,FALSE)</f>
        <v>#N/A</v>
      </c>
      <c r="O275" s="5" t="e">
        <f t="shared" si="110"/>
        <v>#N/A</v>
      </c>
      <c r="P275" s="31" t="e">
        <f>VLOOKUP(D275,'Impact value reference table'!$B$3:$G$216,7,FALSE)</f>
        <v>#N/A</v>
      </c>
      <c r="Q275" s="5" t="e">
        <f t="shared" si="111"/>
        <v>#N/A</v>
      </c>
    </row>
    <row r="276" spans="1:17" ht="15.6">
      <c r="A276" s="39" t="s">
        <v>168</v>
      </c>
      <c r="B276" s="5">
        <v>7</v>
      </c>
      <c r="D276" s="5" t="str">
        <f>VLOOKUP($A276,'Food full composition_all'!$A$3:$AU$33,5+($B276*2),0)</f>
        <v>Chicken protein hydrolysate, unpecified</v>
      </c>
      <c r="E276" s="42">
        <f>VLOOKUP($A276,'Food full composition_all'!$A$3:$AU$33,6+($B276*2),0)</f>
        <v>3.3</v>
      </c>
      <c r="F276" s="31">
        <f>VLOOKUP(D276,'Impact value reference table'!$B$3:$G$216,2,FALSE)</f>
        <v>17.46</v>
      </c>
      <c r="G276" s="5">
        <f t="shared" si="106"/>
        <v>0.22502479428</v>
      </c>
      <c r="H276" s="31">
        <f>VLOOKUP(D276,'Impact value reference table'!$B$3:$G$216,3,FALSE)</f>
        <v>14.02</v>
      </c>
      <c r="I276" s="5">
        <f t="shared" si="107"/>
        <v>0.18069001235999999</v>
      </c>
      <c r="J276" s="31">
        <f>VLOOKUP(D276,'Impact value reference table'!$B$3:$G$216,4,FALSE)</f>
        <v>145.08000000000001</v>
      </c>
      <c r="K276" s="5">
        <f t="shared" si="108"/>
        <v>1.8697936514399998</v>
      </c>
      <c r="L276" s="31">
        <f>VLOOKUP(D276,'Impact value reference table'!$B$3:$G$216,5,FALSE)</f>
        <v>68.849999999999994</v>
      </c>
      <c r="M276" s="5">
        <f t="shared" si="109"/>
        <v>0.88734003929999983</v>
      </c>
      <c r="N276" s="31">
        <f>VLOOKUP(D276,'Impact value reference table'!$B$3:$G$216,6,FALSE)</f>
        <v>936.89</v>
      </c>
      <c r="O276" s="5">
        <f t="shared" si="110"/>
        <v>12.074655184019999</v>
      </c>
      <c r="P276" s="31" t="e">
        <f>VLOOKUP(D276,'Impact value reference table'!$B$3:$G$216,7,FALSE)</f>
        <v>#REF!</v>
      </c>
      <c r="Q276" s="5" t="e">
        <f t="shared" si="111"/>
        <v>#REF!</v>
      </c>
    </row>
    <row r="277" spans="1:17" ht="15.6">
      <c r="A277" s="39" t="s">
        <v>168</v>
      </c>
      <c r="B277" s="5">
        <v>8</v>
      </c>
      <c r="D277" s="5" t="str">
        <f>VLOOKUP($A277,'Food full composition_all'!$A$3:$AU$33,5+($B277*2),0)</f>
        <v>Potato starch, unspecified</v>
      </c>
      <c r="E277" s="42">
        <f>VLOOKUP($A277,'Food full composition_all'!$A$3:$AU$33,6+($B277*2),0)</f>
        <v>1.2</v>
      </c>
      <c r="F277" s="31">
        <f>VLOOKUP(D277,'Impact value reference table'!$B$3:$G$216,2,FALSE)</f>
        <v>1.2</v>
      </c>
      <c r="G277" s="5">
        <f t="shared" si="106"/>
        <v>5.6238623999999987E-3</v>
      </c>
      <c r="H277" s="31">
        <f>VLOOKUP(D277,'Impact value reference table'!$B$3:$G$216,3,FALSE)</f>
        <v>0.6</v>
      </c>
      <c r="I277" s="5">
        <f t="shared" si="107"/>
        <v>2.8119311999999994E-3</v>
      </c>
      <c r="J277" s="31">
        <f>VLOOKUP(D277,'Impact value reference table'!$B$3:$G$216,4,FALSE)</f>
        <v>5.3</v>
      </c>
      <c r="K277" s="5">
        <f t="shared" si="108"/>
        <v>2.4838725599999997E-2</v>
      </c>
      <c r="L277" s="31">
        <f>VLOOKUP(D277,'Impact value reference table'!$B$3:$G$216,5,FALSE)</f>
        <v>4.8</v>
      </c>
      <c r="M277" s="5">
        <f t="shared" si="109"/>
        <v>2.2495449599999995E-2</v>
      </c>
      <c r="N277" s="31">
        <f>VLOOKUP(D277,'Impact value reference table'!$B$3:$G$216,6,FALSE)</f>
        <v>81</v>
      </c>
      <c r="O277" s="5">
        <f t="shared" si="110"/>
        <v>0.37961071199999996</v>
      </c>
      <c r="P277" s="31" t="e">
        <f>VLOOKUP(D277,'Impact value reference table'!$B$3:$G$216,7,FALSE)</f>
        <v>#REF!</v>
      </c>
      <c r="Q277" s="5" t="e">
        <f t="shared" si="111"/>
        <v>#REF!</v>
      </c>
    </row>
    <row r="278" spans="1:17" ht="15.6">
      <c r="A278" s="39" t="s">
        <v>168</v>
      </c>
      <c r="B278" s="5">
        <v>9</v>
      </c>
      <c r="D278" s="5" t="str">
        <f>VLOOKUP($A278,'Food full composition_all'!$A$3:$AU$33,5+($B278*2),0)</f>
        <v>Minerals</v>
      </c>
      <c r="E278" s="42">
        <f>VLOOKUP($A278,'Food full composition_all'!$A$3:$AU$33,6+($B278*2),0)</f>
        <v>0</v>
      </c>
      <c r="F278" s="31" t="e">
        <f>VLOOKUP(D278,'Impact value reference table'!$B$3:$G$216,2,FALSE)</f>
        <v>#N/A</v>
      </c>
      <c r="G278" s="5" t="e">
        <f t="shared" si="106"/>
        <v>#N/A</v>
      </c>
      <c r="H278" s="31" t="e">
        <f>VLOOKUP(D278,'Impact value reference table'!$B$3:$G$216,3,FALSE)</f>
        <v>#N/A</v>
      </c>
      <c r="I278" s="5" t="e">
        <f t="shared" si="107"/>
        <v>#N/A</v>
      </c>
      <c r="J278" s="31" t="e">
        <f>VLOOKUP(D278,'Impact value reference table'!$B$3:$G$216,4,FALSE)</f>
        <v>#N/A</v>
      </c>
      <c r="K278" s="5" t="e">
        <f t="shared" si="108"/>
        <v>#N/A</v>
      </c>
      <c r="L278" s="31" t="e">
        <f>VLOOKUP(D278,'Impact value reference table'!$B$3:$G$216,5,FALSE)</f>
        <v>#N/A</v>
      </c>
      <c r="M278" s="5" t="e">
        <f t="shared" si="109"/>
        <v>#N/A</v>
      </c>
      <c r="N278" s="31" t="e">
        <f>VLOOKUP(D278,'Impact value reference table'!$B$3:$G$216,6,FALSE)</f>
        <v>#N/A</v>
      </c>
      <c r="O278" s="5" t="e">
        <f t="shared" si="110"/>
        <v>#N/A</v>
      </c>
      <c r="P278" s="31" t="e">
        <f>VLOOKUP(D278,'Impact value reference table'!$B$3:$G$216,7,FALSE)</f>
        <v>#N/A</v>
      </c>
      <c r="Q278" s="5" t="e">
        <f t="shared" si="111"/>
        <v>#N/A</v>
      </c>
    </row>
    <row r="279" spans="1:17" ht="15.6">
      <c r="A279" s="39" t="s">
        <v>168</v>
      </c>
      <c r="B279" s="5">
        <v>10</v>
      </c>
      <c r="D279" s="5" t="str">
        <f>VLOOKUP($A279,'Food full composition_all'!$A$3:$AU$33,5+($B279*2),0)</f>
        <v>Vitamins and trace elements</v>
      </c>
      <c r="E279" s="42">
        <f>VLOOKUP($A279,'Food full composition_all'!$A$3:$AU$33,6+($B279*2),0)</f>
        <v>0</v>
      </c>
      <c r="F279" s="31" t="e">
        <f>VLOOKUP(D279,'Impact value reference table'!$B$3:$G$216,2,FALSE)</f>
        <v>#N/A</v>
      </c>
      <c r="G279" s="5" t="e">
        <f t="shared" si="106"/>
        <v>#N/A</v>
      </c>
      <c r="H279" s="31" t="e">
        <f>VLOOKUP(D279,'Impact value reference table'!$B$3:$G$216,3,FALSE)</f>
        <v>#N/A</v>
      </c>
      <c r="I279" s="5" t="e">
        <f t="shared" si="107"/>
        <v>#N/A</v>
      </c>
      <c r="J279" s="31" t="e">
        <f>VLOOKUP(D279,'Impact value reference table'!$B$3:$G$216,4,FALSE)</f>
        <v>#N/A</v>
      </c>
      <c r="K279" s="5" t="e">
        <f t="shared" si="108"/>
        <v>#N/A</v>
      </c>
      <c r="L279" s="31" t="e">
        <f>VLOOKUP(D279,'Impact value reference table'!$B$3:$G$216,5,FALSE)</f>
        <v>#N/A</v>
      </c>
      <c r="M279" s="5" t="e">
        <f t="shared" si="109"/>
        <v>#N/A</v>
      </c>
      <c r="N279" s="31" t="e">
        <f>VLOOKUP(D279,'Impact value reference table'!$B$3:$G$216,6,FALSE)</f>
        <v>#N/A</v>
      </c>
      <c r="O279" s="5" t="e">
        <f t="shared" si="110"/>
        <v>#N/A</v>
      </c>
      <c r="P279" s="31" t="e">
        <f>VLOOKUP(D279,'Impact value reference table'!$B$3:$G$216,7,FALSE)</f>
        <v>#N/A</v>
      </c>
      <c r="Q279" s="5" t="e">
        <f t="shared" si="111"/>
        <v>#N/A</v>
      </c>
    </row>
    <row r="280" spans="1:17" ht="15.6">
      <c r="A280" s="39" t="s">
        <v>168</v>
      </c>
      <c r="B280" s="5">
        <v>11</v>
      </c>
      <c r="D280" s="5" t="str">
        <f>VLOOKUP($A280,'Food full composition_all'!$A$3:$AU$33,5+($B280*2),0)</f>
        <v>Fish meal, unspecified</v>
      </c>
      <c r="E280" s="42">
        <f>VLOOKUP($A280,'Food full composition_all'!$A$3:$AU$33,6+($B280*2),0)</f>
        <v>0.60250000000000004</v>
      </c>
      <c r="F280" s="31">
        <f>VLOOKUP(D280,'Impact value reference table'!$B$3:$G$216,2,FALSE)</f>
        <v>8.56</v>
      </c>
      <c r="G280" s="5">
        <f t="shared" si="106"/>
        <v>2.0142019403999997E-2</v>
      </c>
      <c r="H280" s="31">
        <f>VLOOKUP(D280,'Impact value reference table'!$B$3:$G$216,3,FALSE)</f>
        <v>13.88</v>
      </c>
      <c r="I280" s="5">
        <f t="shared" si="107"/>
        <v>3.2660190342000003E-2</v>
      </c>
      <c r="J280" s="31">
        <f>VLOOKUP(D280,'Impact value reference table'!$B$3:$G$216,4,FALSE)</f>
        <v>67.09</v>
      </c>
      <c r="K280" s="5">
        <f t="shared" si="108"/>
        <v>0.15786543011850002</v>
      </c>
      <c r="L280" s="31">
        <f>VLOOKUP(D280,'Impact value reference table'!$B$3:$G$216,5,FALSE)</f>
        <v>238.28</v>
      </c>
      <c r="M280" s="5">
        <f t="shared" si="109"/>
        <v>0.56068228780200002</v>
      </c>
      <c r="N280" s="31">
        <f>VLOOKUP(D280,'Impact value reference table'!$B$3:$G$216,6,FALSE)</f>
        <v>3745.45</v>
      </c>
      <c r="O280" s="5">
        <f t="shared" si="110"/>
        <v>8.8131923570924986</v>
      </c>
      <c r="P280" s="31" t="e">
        <f>VLOOKUP(D280,'Impact value reference table'!$B$3:$G$216,7,FALSE)</f>
        <v>#REF!</v>
      </c>
      <c r="Q280" s="5" t="e">
        <f t="shared" si="111"/>
        <v>#REF!</v>
      </c>
    </row>
    <row r="281" spans="1:17" ht="15.6">
      <c r="A281" s="39" t="s">
        <v>168</v>
      </c>
      <c r="B281" s="5">
        <v>12</v>
      </c>
      <c r="D281" s="5" t="str">
        <f>VLOOKUP($A281,'Food full composition_all'!$A$3:$AU$33,5+($B281*2),0)</f>
        <v>Brewer's yeast, unspecified</v>
      </c>
      <c r="E281" s="42">
        <f>VLOOKUP($A281,'Food full composition_all'!$A$3:$AU$33,6+($B281*2),0)</f>
        <v>0.5</v>
      </c>
      <c r="F281" s="31">
        <f>VLOOKUP(D281,'Impact value reference table'!$B$3:$G$216,2,FALSE)</f>
        <v>0</v>
      </c>
      <c r="G281" s="5">
        <f t="shared" si="106"/>
        <v>0</v>
      </c>
      <c r="H281" s="31">
        <f>VLOOKUP(D281,'Impact value reference table'!$B$3:$G$216,3,FALSE)</f>
        <v>0</v>
      </c>
      <c r="I281" s="5">
        <f t="shared" si="107"/>
        <v>0</v>
      </c>
      <c r="J281" s="31">
        <f>VLOOKUP(D281,'Impact value reference table'!$B$3:$G$216,4,FALSE)</f>
        <v>0</v>
      </c>
      <c r="K281" s="5">
        <f t="shared" si="108"/>
        <v>0</v>
      </c>
      <c r="L281" s="31">
        <f>VLOOKUP(D281,'Impact value reference table'!$B$3:$G$216,5,FALSE)</f>
        <v>0</v>
      </c>
      <c r="M281" s="5">
        <f t="shared" si="109"/>
        <v>0</v>
      </c>
      <c r="N281" s="31">
        <f>VLOOKUP(D281,'Impact value reference table'!$B$3:$G$216,6,FALSE)</f>
        <v>0</v>
      </c>
      <c r="O281" s="5">
        <f t="shared" si="110"/>
        <v>0</v>
      </c>
      <c r="P281" s="31" t="e">
        <f>VLOOKUP(D281,'Impact value reference table'!$B$3:$G$216,7,FALSE)</f>
        <v>#REF!</v>
      </c>
      <c r="Q281" s="5" t="e">
        <f t="shared" si="111"/>
        <v>#REF!</v>
      </c>
    </row>
    <row r="282" spans="1:17" ht="15.6">
      <c r="A282" s="39" t="s">
        <v>168</v>
      </c>
      <c r="B282" s="5">
        <v>13</v>
      </c>
      <c r="D282" s="5" t="str">
        <f>VLOOKUP($A282,'Food full composition_all'!$A$3:$AU$33,5+($B282*2),0)</f>
        <v>Cellulose powder</v>
      </c>
      <c r="E282" s="42">
        <f>VLOOKUP($A282,'Food full composition_all'!$A$3:$AU$33,6+($B282*2),0)</f>
        <v>0</v>
      </c>
      <c r="F282" s="31" t="e">
        <f>VLOOKUP(D282,'Impact value reference table'!$B$3:$G$216,2,FALSE)</f>
        <v>#N/A</v>
      </c>
      <c r="G282" s="5" t="e">
        <f t="shared" si="106"/>
        <v>#N/A</v>
      </c>
      <c r="H282" s="31" t="e">
        <f>VLOOKUP(D282,'Impact value reference table'!$B$3:$G$216,3,FALSE)</f>
        <v>#N/A</v>
      </c>
      <c r="I282" s="5" t="e">
        <f t="shared" si="107"/>
        <v>#N/A</v>
      </c>
      <c r="J282" s="31" t="e">
        <f>VLOOKUP(D282,'Impact value reference table'!$B$3:$G$216,4,FALSE)</f>
        <v>#N/A</v>
      </c>
      <c r="K282" s="5" t="e">
        <f t="shared" si="108"/>
        <v>#N/A</v>
      </c>
      <c r="L282" s="31" t="e">
        <f>VLOOKUP(D282,'Impact value reference table'!$B$3:$G$216,5,FALSE)</f>
        <v>#N/A</v>
      </c>
      <c r="M282" s="5" t="e">
        <f t="shared" si="109"/>
        <v>#N/A</v>
      </c>
      <c r="N282" s="31" t="e">
        <f>VLOOKUP(D282,'Impact value reference table'!$B$3:$G$216,6,FALSE)</f>
        <v>#N/A</v>
      </c>
      <c r="O282" s="5" t="e">
        <f t="shared" si="110"/>
        <v>#N/A</v>
      </c>
      <c r="P282" s="31" t="e">
        <f>VLOOKUP(D282,'Impact value reference table'!$B$3:$G$216,7,FALSE)</f>
        <v>#N/A</v>
      </c>
      <c r="Q282" s="5" t="e">
        <f t="shared" si="111"/>
        <v>#N/A</v>
      </c>
    </row>
    <row r="283" spans="1:17" ht="15.6">
      <c r="A283" s="39" t="s">
        <v>168</v>
      </c>
      <c r="B283" s="5">
        <v>14</v>
      </c>
      <c r="D283" s="5" t="str">
        <f>VLOOKUP($A283,'Food full composition_all'!$A$3:$AU$33,5+($B283*2),0)</f>
        <v xml:space="preserve">Rosemary extract </v>
      </c>
      <c r="E283" s="42">
        <f>VLOOKUP($A283,'Food full composition_all'!$A$3:$AU$33,6+($B283*2),0)</f>
        <v>0</v>
      </c>
      <c r="F283" s="31" t="e">
        <f>VLOOKUP(D283,'Impact value reference table'!$B$3:$G$216,2,FALSE)</f>
        <v>#N/A</v>
      </c>
      <c r="G283" s="5" t="e">
        <f t="shared" si="106"/>
        <v>#N/A</v>
      </c>
      <c r="H283" s="31" t="e">
        <f>VLOOKUP(D283,'Impact value reference table'!$B$3:$G$216,3,FALSE)</f>
        <v>#N/A</v>
      </c>
      <c r="I283" s="5" t="e">
        <f t="shared" si="107"/>
        <v>#N/A</v>
      </c>
      <c r="J283" s="31" t="e">
        <f>VLOOKUP(D283,'Impact value reference table'!$B$3:$G$216,4,FALSE)</f>
        <v>#N/A</v>
      </c>
      <c r="K283" s="5" t="e">
        <f t="shared" si="108"/>
        <v>#N/A</v>
      </c>
      <c r="L283" s="31" t="e">
        <f>VLOOKUP(D283,'Impact value reference table'!$B$3:$G$216,5,FALSE)</f>
        <v>#N/A</v>
      </c>
      <c r="M283" s="5" t="e">
        <f t="shared" si="109"/>
        <v>#N/A</v>
      </c>
      <c r="N283" s="31" t="e">
        <f>VLOOKUP(D283,'Impact value reference table'!$B$3:$G$216,6,FALSE)</f>
        <v>#N/A</v>
      </c>
      <c r="O283" s="5" t="e">
        <f t="shared" si="110"/>
        <v>#N/A</v>
      </c>
      <c r="P283" s="31" t="e">
        <f>VLOOKUP(D283,'Impact value reference table'!$B$3:$G$216,7,FALSE)</f>
        <v>#N/A</v>
      </c>
      <c r="Q283" s="5" t="e">
        <f t="shared" si="111"/>
        <v>#N/A</v>
      </c>
    </row>
    <row r="284" spans="1:17" ht="16.2" thickBot="1">
      <c r="A284" s="39" t="s">
        <v>168</v>
      </c>
      <c r="B284" s="5">
        <v>15</v>
      </c>
      <c r="D284" s="5">
        <f>VLOOKUP($A284,'Food full composition_all'!$A$3:$AU$33,5+($B284*2),0)</f>
        <v>0</v>
      </c>
      <c r="E284" s="42">
        <f>VLOOKUP($A284,'Food full composition_all'!$A$3:$AU$33,6+($B284*2),0)</f>
        <v>0</v>
      </c>
      <c r="F284" s="131" t="e">
        <f>VLOOKUP(D284,'Impact value reference table'!$B$3:$G$216,2,FALSE)</f>
        <v>#N/A</v>
      </c>
      <c r="G284" s="128" t="e">
        <f t="shared" si="106"/>
        <v>#N/A</v>
      </c>
      <c r="H284" s="31" t="e">
        <f>VLOOKUP(D284,'Impact value reference table'!$B$3:$G$216,3,FALSE)</f>
        <v>#N/A</v>
      </c>
      <c r="I284" s="128" t="e">
        <f t="shared" si="107"/>
        <v>#N/A</v>
      </c>
      <c r="J284" s="31" t="e">
        <f>VLOOKUP(D284,'Impact value reference table'!$B$3:$G$216,4,FALSE)</f>
        <v>#N/A</v>
      </c>
      <c r="K284" s="128" t="e">
        <f t="shared" si="108"/>
        <v>#N/A</v>
      </c>
      <c r="L284" s="31" t="e">
        <f>VLOOKUP(D284,'Impact value reference table'!$B$3:$G$216,5,FALSE)</f>
        <v>#N/A</v>
      </c>
      <c r="M284" s="128" t="e">
        <f t="shared" si="109"/>
        <v>#N/A</v>
      </c>
      <c r="N284" s="31" t="e">
        <f>VLOOKUP(D284,'Impact value reference table'!$B$3:$G$216,6,FALSE)</f>
        <v>#N/A</v>
      </c>
      <c r="O284" s="128" t="e">
        <f t="shared" si="110"/>
        <v>#N/A</v>
      </c>
      <c r="P284" s="31" t="e">
        <f>VLOOKUP(D284,'Impact value reference table'!$B$3:$G$216,7,FALSE)</f>
        <v>#N/A</v>
      </c>
      <c r="Q284" s="128" t="e">
        <f t="shared" si="111"/>
        <v>#N/A</v>
      </c>
    </row>
    <row r="285" spans="1:17" s="30" customFormat="1" ht="15.6">
      <c r="A285" s="38" t="s">
        <v>173</v>
      </c>
      <c r="B285" s="30">
        <v>1</v>
      </c>
      <c r="C285" s="30">
        <v>379.42200000000003</v>
      </c>
      <c r="D285" s="30" t="str">
        <f>VLOOKUP($A285,'Food full composition_all'!$A$3:$AU$33,5+($B285*2),0)</f>
        <v>Sunflower oil, unspecified</v>
      </c>
      <c r="E285" s="45">
        <f>VLOOKUP($A285,'Food full composition_all'!$A$3:$AU$33,6+($B285*2),0)</f>
        <v>17</v>
      </c>
      <c r="F285" s="31">
        <f>VLOOKUP(D285,'Impact value reference table'!$B$3:$G$216,2,FALSE)</f>
        <v>2.08</v>
      </c>
      <c r="G285" s="5">
        <f t="shared" ref="G285:G292" si="112">(F285/(1000/$C$285))/100*E285</f>
        <v>0.13416361920000003</v>
      </c>
      <c r="H285" s="31">
        <f>VLOOKUP(D285,'Impact value reference table'!$B$3:$G$216,3,FALSE)</f>
        <v>0.42</v>
      </c>
      <c r="I285" s="5">
        <f t="shared" ref="I285:I292" si="113">(H285/(1000/$C$285))/100*E285</f>
        <v>2.7090730800000001E-2</v>
      </c>
      <c r="J285" s="31">
        <f>VLOOKUP(D285,'Impact value reference table'!$B$3:$G$216,4,FALSE)</f>
        <v>3.11</v>
      </c>
      <c r="K285" s="5">
        <f t="shared" ref="K285:K292" si="114">(J285/(1000/$C$285))/100*E285</f>
        <v>0.20060041140000004</v>
      </c>
      <c r="L285" s="31">
        <f>VLOOKUP(D285,'Impact value reference table'!$B$3:$G$216,5,FALSE)</f>
        <v>5.67</v>
      </c>
      <c r="M285" s="5">
        <f t="shared" ref="M285:M292" si="115">(L285/(1000/$C$285))/100*E285</f>
        <v>0.36572486580000008</v>
      </c>
      <c r="N285" s="31">
        <f>VLOOKUP(D285,'Impact value reference table'!$B$3:$G$216,6,FALSE)</f>
        <v>112</v>
      </c>
      <c r="O285" s="5">
        <f t="shared" ref="O285:O292" si="116">(N285/(1000/$C$285))/100*E285</f>
        <v>7.2241948800000007</v>
      </c>
      <c r="P285" s="31" t="e">
        <f>VLOOKUP(D285,'Impact value reference table'!$B$3:$G$216,7,FALSE)</f>
        <v>#REF!</v>
      </c>
      <c r="Q285" s="5" t="e">
        <f t="shared" ref="Q285:Q292" si="117">(P285/(1000/$C$285))/100*E285</f>
        <v>#REF!</v>
      </c>
    </row>
    <row r="286" spans="1:17" ht="15.6">
      <c r="A286" s="39" t="s">
        <v>173</v>
      </c>
      <c r="B286" s="5">
        <v>2</v>
      </c>
      <c r="D286" s="5" t="str">
        <f>VLOOKUP($A286,'Food full composition_all'!$A$3:$AU$33,5+($B286*2),0)</f>
        <v>Textured vegetable protein, cooked</v>
      </c>
      <c r="E286" s="42">
        <f>VLOOKUP($A286,'Food full composition_all'!$A$3:$AU$33,6+($B286*2),0)</f>
        <v>18.7</v>
      </c>
      <c r="F286" s="31">
        <f>VLOOKUP(D286,'Impact value reference table'!$B$3:$G$216,2,FALSE)</f>
        <v>11.49</v>
      </c>
      <c r="G286" s="5">
        <f t="shared" si="112"/>
        <v>0.81523749186000005</v>
      </c>
      <c r="H286" s="31">
        <f>VLOOKUP(D286,'Impact value reference table'!$B$3:$G$216,3,FALSE)</f>
        <v>1.26</v>
      </c>
      <c r="I286" s="5">
        <f t="shared" si="113"/>
        <v>8.9399411640000023E-2</v>
      </c>
      <c r="J286" s="31">
        <f>VLOOKUP(D286,'Impact value reference table'!$B$3:$G$216,4,FALSE)</f>
        <v>15.74</v>
      </c>
      <c r="K286" s="5">
        <f t="shared" si="114"/>
        <v>1.1167831263600001</v>
      </c>
      <c r="L286" s="31">
        <f>VLOOKUP(D286,'Impact value reference table'!$B$3:$G$216,5,FALSE)</f>
        <v>12.59</v>
      </c>
      <c r="M286" s="5">
        <f t="shared" si="115"/>
        <v>0.89328459726000009</v>
      </c>
      <c r="N286" s="31">
        <f>VLOOKUP(D286,'Impact value reference table'!$B$3:$G$216,6,FALSE)</f>
        <v>321.02999999999997</v>
      </c>
      <c r="O286" s="5">
        <f t="shared" si="116"/>
        <v>22.777692951419997</v>
      </c>
      <c r="P286" s="31" t="e">
        <f>VLOOKUP(D286,'Impact value reference table'!$B$3:$G$216,7,FALSE)</f>
        <v>#REF!</v>
      </c>
      <c r="Q286" s="5" t="e">
        <f t="shared" si="117"/>
        <v>#REF!</v>
      </c>
    </row>
    <row r="287" spans="1:17" ht="15.6">
      <c r="A287" s="39" t="s">
        <v>173</v>
      </c>
      <c r="B287" s="5">
        <v>3</v>
      </c>
      <c r="D287" s="5" t="str">
        <f>VLOOKUP($A287,'Food full composition_all'!$A$3:$AU$33,5+($B287*2),0)</f>
        <v>Egg, cooked</v>
      </c>
      <c r="E287" s="42">
        <f>VLOOKUP($A287,'Food full composition_all'!$A$3:$AU$33,6+($B287*2),0)</f>
        <v>7.2</v>
      </c>
      <c r="F287" s="31">
        <f>VLOOKUP(D287,'Impact value reference table'!$B$3:$G$216,2,FALSE)</f>
        <v>4.63</v>
      </c>
      <c r="G287" s="5">
        <f t="shared" si="112"/>
        <v>0.12648411792</v>
      </c>
      <c r="H287" s="31">
        <f>VLOOKUP(D287,'Impact value reference table'!$B$3:$G$216,3,FALSE)</f>
        <v>3.41</v>
      </c>
      <c r="I287" s="5">
        <f t="shared" si="113"/>
        <v>9.3155689440000022E-2</v>
      </c>
      <c r="J287" s="31">
        <f>VLOOKUP(D287,'Impact value reference table'!$B$3:$G$216,4,FALSE)</f>
        <v>38.96</v>
      </c>
      <c r="K287" s="5">
        <f t="shared" si="114"/>
        <v>1.0643242406400002</v>
      </c>
      <c r="L287" s="31">
        <f>VLOOKUP(D287,'Impact value reference table'!$B$3:$G$216,5,FALSE)</f>
        <v>16.23</v>
      </c>
      <c r="M287" s="5">
        <f t="shared" si="115"/>
        <v>0.44337737232000007</v>
      </c>
      <c r="N287" s="31">
        <f>VLOOKUP(D287,'Impact value reference table'!$B$3:$G$216,6,FALSE)</f>
        <v>422.85</v>
      </c>
      <c r="O287" s="5">
        <f t="shared" si="116"/>
        <v>11.551578674400004</v>
      </c>
      <c r="P287" s="31" t="e">
        <f>VLOOKUP(D287,'Impact value reference table'!$B$3:$G$216,7,FALSE)</f>
        <v>#REF!</v>
      </c>
      <c r="Q287" s="5" t="e">
        <f t="shared" si="117"/>
        <v>#REF!</v>
      </c>
    </row>
    <row r="288" spans="1:17" ht="15.6">
      <c r="A288" s="39" t="s">
        <v>173</v>
      </c>
      <c r="B288" s="5">
        <v>4</v>
      </c>
      <c r="D288" s="5" t="str">
        <f>VLOOKUP($A288,'Food full composition_all'!$A$3:$AU$33,5+($B288*2),0)</f>
        <v>Textured vegetable protein, cooked</v>
      </c>
      <c r="E288" s="42">
        <f>VLOOKUP($A288,'Food full composition_all'!$A$3:$AU$33,6+($B288*2),0)</f>
        <v>5.8</v>
      </c>
      <c r="F288" s="31">
        <f>VLOOKUP(D288,'Impact value reference table'!$B$3:$G$216,2,FALSE)</f>
        <v>11.49</v>
      </c>
      <c r="G288" s="5">
        <f t="shared" si="112"/>
        <v>0.25285440924000002</v>
      </c>
      <c r="H288" s="31">
        <f>VLOOKUP(D288,'Impact value reference table'!$B$3:$G$216,3,FALSE)</f>
        <v>1.26</v>
      </c>
      <c r="I288" s="5">
        <f t="shared" si="113"/>
        <v>2.7728159760000006E-2</v>
      </c>
      <c r="J288" s="31">
        <f>VLOOKUP(D288,'Impact value reference table'!$B$3:$G$216,4,FALSE)</f>
        <v>15.74</v>
      </c>
      <c r="K288" s="5">
        <f t="shared" si="114"/>
        <v>0.34638193224000002</v>
      </c>
      <c r="L288" s="31">
        <f>VLOOKUP(D288,'Impact value reference table'!$B$3:$G$216,5,FALSE)</f>
        <v>12.59</v>
      </c>
      <c r="M288" s="5">
        <f t="shared" si="115"/>
        <v>0.27706153284000001</v>
      </c>
      <c r="N288" s="31">
        <f>VLOOKUP(D288,'Impact value reference table'!$B$3:$G$216,6,FALSE)</f>
        <v>321.02999999999997</v>
      </c>
      <c r="O288" s="5">
        <f t="shared" si="116"/>
        <v>7.0647389902799995</v>
      </c>
      <c r="P288" s="31" t="e">
        <f>VLOOKUP(D288,'Impact value reference table'!$B$3:$G$216,7,FALSE)</f>
        <v>#REF!</v>
      </c>
      <c r="Q288" s="5" t="e">
        <f t="shared" si="117"/>
        <v>#REF!</v>
      </c>
    </row>
    <row r="289" spans="1:17" ht="15.6">
      <c r="A289" s="39" t="s">
        <v>173</v>
      </c>
      <c r="B289" s="5">
        <v>5</v>
      </c>
      <c r="D289" s="5" t="str">
        <f>VLOOKUP($A289,'Food full composition_all'!$A$3:$AU$33,5+($B289*2),0)</f>
        <v>Meat and bone meal, unspecified</v>
      </c>
      <c r="E289" s="42">
        <f>VLOOKUP($A289,'Food full composition_all'!$A$3:$AU$33,6+($B289*2),0)</f>
        <v>4.3</v>
      </c>
      <c r="F289" s="31">
        <f>VLOOKUP(D289,'Impact value reference table'!$B$3:$G$216,2,FALSE)</f>
        <v>327.27</v>
      </c>
      <c r="G289" s="5">
        <f t="shared" si="112"/>
        <v>5.3394578314200007</v>
      </c>
      <c r="H289" s="31">
        <f>VLOOKUP(D289,'Impact value reference table'!$B$3:$G$216,3,FALSE)</f>
        <v>99.78</v>
      </c>
      <c r="I289" s="5">
        <f t="shared" si="113"/>
        <v>1.6279252678800002</v>
      </c>
      <c r="J289" s="31">
        <f>VLOOKUP(D289,'Impact value reference table'!$B$3:$G$216,4,FALSE)</f>
        <v>319.29000000000002</v>
      </c>
      <c r="K289" s="5">
        <f t="shared" si="114"/>
        <v>5.2092629663400007</v>
      </c>
      <c r="L289" s="31">
        <f>VLOOKUP(D289,'Impact value reference table'!$B$3:$G$216,5,FALSE)</f>
        <v>301.33</v>
      </c>
      <c r="M289" s="5">
        <f t="shared" si="115"/>
        <v>4.9162429441799995</v>
      </c>
      <c r="N289" s="31">
        <f>VLOOKUP(D289,'Impact value reference table'!$B$3:$G$216,6,FALSE)</f>
        <v>1452.77</v>
      </c>
      <c r="O289" s="5">
        <f t="shared" si="116"/>
        <v>23.702154654420003</v>
      </c>
      <c r="P289" s="31" t="e">
        <f>VLOOKUP(D289,'Impact value reference table'!$B$3:$G$216,7,FALSE)</f>
        <v>#REF!</v>
      </c>
      <c r="Q289" s="5" t="e">
        <f t="shared" si="117"/>
        <v>#REF!</v>
      </c>
    </row>
    <row r="290" spans="1:17" ht="15.6">
      <c r="A290" s="39" t="s">
        <v>173</v>
      </c>
      <c r="B290" s="5">
        <v>6</v>
      </c>
      <c r="D290" s="5" t="str">
        <f>VLOOKUP($A290,'Food full composition_all'!$A$3:$AU$33,5+($B290*2),0)</f>
        <v>Minerals</v>
      </c>
      <c r="E290" s="42">
        <f>VLOOKUP($A290,'Food full composition_all'!$A$3:$AU$33,6+($B290*2),0)</f>
        <v>0</v>
      </c>
      <c r="F290" s="31" t="e">
        <f>VLOOKUP(D290,'Impact value reference table'!$B$3:$G$216,2,FALSE)</f>
        <v>#N/A</v>
      </c>
      <c r="G290" s="5" t="e">
        <f t="shared" si="112"/>
        <v>#N/A</v>
      </c>
      <c r="H290" s="31" t="e">
        <f>VLOOKUP(D290,'Impact value reference table'!$B$3:$G$216,3,FALSE)</f>
        <v>#N/A</v>
      </c>
      <c r="I290" s="5" t="e">
        <f t="shared" si="113"/>
        <v>#N/A</v>
      </c>
      <c r="J290" s="31" t="e">
        <f>VLOOKUP(D290,'Impact value reference table'!$B$3:$G$216,4,FALSE)</f>
        <v>#N/A</v>
      </c>
      <c r="K290" s="5" t="e">
        <f t="shared" si="114"/>
        <v>#N/A</v>
      </c>
      <c r="L290" s="31" t="e">
        <f>VLOOKUP(D290,'Impact value reference table'!$B$3:$G$216,5,FALSE)</f>
        <v>#N/A</v>
      </c>
      <c r="M290" s="5" t="e">
        <f t="shared" si="115"/>
        <v>#N/A</v>
      </c>
      <c r="N290" s="31" t="e">
        <f>VLOOKUP(D290,'Impact value reference table'!$B$3:$G$216,6,FALSE)</f>
        <v>#N/A</v>
      </c>
      <c r="O290" s="5" t="e">
        <f t="shared" si="116"/>
        <v>#N/A</v>
      </c>
      <c r="P290" s="31" t="e">
        <f>VLOOKUP(D290,'Impact value reference table'!$B$3:$G$216,7,FALSE)</f>
        <v>#N/A</v>
      </c>
      <c r="Q290" s="5" t="e">
        <f t="shared" si="117"/>
        <v>#N/A</v>
      </c>
    </row>
    <row r="291" spans="1:17" ht="15.6">
      <c r="A291" s="39" t="s">
        <v>173</v>
      </c>
      <c r="B291" s="5">
        <v>7</v>
      </c>
      <c r="D291" s="5" t="str">
        <f>VLOOKUP($A291,'Food full composition_all'!$A$3:$AU$33,5+($B291*2),0)</f>
        <v>Sunflower seed, toasted</v>
      </c>
      <c r="E291" s="42">
        <f>VLOOKUP($A291,'Food full composition_all'!$A$3:$AU$33,6+($B291*2),0)</f>
        <v>3.3</v>
      </c>
      <c r="F291" s="31">
        <f>VLOOKUP(D291,'Impact value reference table'!$B$3:$G$216,2,FALSE)</f>
        <v>7.0000000000000007E-2</v>
      </c>
      <c r="G291" s="5">
        <f t="shared" si="112"/>
        <v>8.7646482000000017E-4</v>
      </c>
      <c r="H291" s="31">
        <f>VLOOKUP(D291,'Impact value reference table'!$B$3:$G$216,3,FALSE)</f>
        <v>0.09</v>
      </c>
      <c r="I291" s="5">
        <f t="shared" si="113"/>
        <v>1.1268833399999999E-3</v>
      </c>
      <c r="J291" s="31">
        <f>VLOOKUP(D291,'Impact value reference table'!$B$3:$G$216,4,FALSE)</f>
        <v>1.1000000000000001</v>
      </c>
      <c r="K291" s="5">
        <f t="shared" si="114"/>
        <v>1.3773018600000003E-2</v>
      </c>
      <c r="L291" s="31">
        <f>VLOOKUP(D291,'Impact value reference table'!$B$3:$G$216,5,FALSE)</f>
        <v>0.4</v>
      </c>
      <c r="M291" s="5">
        <f t="shared" si="115"/>
        <v>5.0083704000000008E-3</v>
      </c>
      <c r="N291" s="31">
        <f>VLOOKUP(D291,'Impact value reference table'!$B$3:$G$216,6,FALSE)</f>
        <v>17.7</v>
      </c>
      <c r="O291" s="5">
        <f t="shared" si="116"/>
        <v>0.22162039019999999</v>
      </c>
      <c r="P291" s="31" t="e">
        <f>VLOOKUP(D291,'Impact value reference table'!$B$3:$G$216,7,FALSE)</f>
        <v>#REF!</v>
      </c>
      <c r="Q291" s="5" t="e">
        <f t="shared" si="117"/>
        <v>#REF!</v>
      </c>
    </row>
    <row r="292" spans="1:17" ht="16.2" thickBot="1">
      <c r="A292" s="39" t="s">
        <v>173</v>
      </c>
      <c r="B292" s="5">
        <v>8</v>
      </c>
      <c r="D292" s="5">
        <f>VLOOKUP($A292,'Food full composition_all'!$A$3:$AU$33,5+($B292*2),0)</f>
        <v>0</v>
      </c>
      <c r="E292" s="42">
        <f>VLOOKUP($A292,'Food full composition_all'!$A$3:$AU$33,6+($B292*2),0)</f>
        <v>0</v>
      </c>
      <c r="F292" s="131" t="e">
        <f>VLOOKUP(D292,'Impact value reference table'!$B$3:$G$216,2,FALSE)</f>
        <v>#N/A</v>
      </c>
      <c r="G292" s="5" t="e">
        <f t="shared" si="112"/>
        <v>#N/A</v>
      </c>
      <c r="H292" s="31" t="e">
        <f>VLOOKUP(D292,'Impact value reference table'!$B$3:$G$216,3,FALSE)</f>
        <v>#N/A</v>
      </c>
      <c r="I292" s="5" t="e">
        <f t="shared" si="113"/>
        <v>#N/A</v>
      </c>
      <c r="J292" s="31" t="e">
        <f>VLOOKUP(D292,'Impact value reference table'!$B$3:$G$216,4,FALSE)</f>
        <v>#N/A</v>
      </c>
      <c r="K292" s="5" t="e">
        <f t="shared" si="114"/>
        <v>#N/A</v>
      </c>
      <c r="L292" s="31" t="e">
        <f>VLOOKUP(D292,'Impact value reference table'!$B$3:$G$216,5,FALSE)</f>
        <v>#N/A</v>
      </c>
      <c r="M292" s="5" t="e">
        <f t="shared" si="115"/>
        <v>#N/A</v>
      </c>
      <c r="N292" s="31" t="e">
        <f>VLOOKUP(D292,'Impact value reference table'!$B$3:$G$216,6,FALSE)</f>
        <v>#N/A</v>
      </c>
      <c r="O292" s="5" t="e">
        <f t="shared" si="116"/>
        <v>#N/A</v>
      </c>
      <c r="P292" s="31" t="e">
        <f>VLOOKUP(D292,'Impact value reference table'!$B$3:$G$216,7,FALSE)</f>
        <v>#N/A</v>
      </c>
      <c r="Q292" s="5" t="e">
        <f t="shared" si="117"/>
        <v>#N/A</v>
      </c>
    </row>
    <row r="293" spans="1:17" s="30" customFormat="1" ht="15.6">
      <c r="A293" s="38" t="s">
        <v>175</v>
      </c>
      <c r="B293" s="30">
        <v>1</v>
      </c>
      <c r="C293" s="30">
        <v>359.69400000000002</v>
      </c>
      <c r="D293" s="30" t="str">
        <f>VLOOKUP($A293,'Food full composition_all'!$A$3:$AU$33,5+($B293*2),0)</f>
        <v>White rice, cooked</v>
      </c>
      <c r="E293" s="45">
        <f>VLOOKUP($A293,'Food full composition_all'!$A$3:$AU$33,6+($B293*2),0)</f>
        <v>17</v>
      </c>
      <c r="F293" s="31">
        <f>VLOOKUP(D293,'Impact value reference table'!$B$3:$G$216,2,FALSE)</f>
        <v>0.8</v>
      </c>
      <c r="G293" s="130">
        <f t="shared" ref="G293:G302" si="118">(F293/(1000/$C$293))/100*E293</f>
        <v>4.8918383999999995E-2</v>
      </c>
      <c r="H293" s="31">
        <f>VLOOKUP(D293,'Impact value reference table'!$B$3:$G$216,3,FALSE)</f>
        <v>1.2</v>
      </c>
      <c r="I293" s="130">
        <f t="shared" ref="I293:I302" si="119">(H293/(1000/$C$293))/100*E293</f>
        <v>7.3377575999999986E-2</v>
      </c>
      <c r="J293" s="31">
        <f>VLOOKUP(D293,'Impact value reference table'!$B$3:$G$216,4,FALSE)</f>
        <v>7.4</v>
      </c>
      <c r="K293" s="130">
        <f t="shared" ref="K293:K302" si="120">(J293/(1000/$C$293))/100*E293</f>
        <v>0.45249505200000001</v>
      </c>
      <c r="L293" s="31">
        <f>VLOOKUP(D293,'Impact value reference table'!$B$3:$G$216,5,FALSE)</f>
        <v>10</v>
      </c>
      <c r="M293" s="130">
        <f t="shared" ref="M293:M302" si="121">(L293/(1000/$C$293))/100*E293</f>
        <v>0.61147980000000002</v>
      </c>
      <c r="N293" s="31">
        <f>VLOOKUP(D293,'Impact value reference table'!$B$3:$G$216,6,FALSE)</f>
        <v>610</v>
      </c>
      <c r="O293" s="130">
        <f t="shared" ref="O293:O302" si="122">(N293/(1000/$C$293))/100*E293</f>
        <v>37.3002678</v>
      </c>
      <c r="P293" s="31" t="e">
        <f>VLOOKUP(D293,'Impact value reference table'!$B$3:$G$216,7,FALSE)</f>
        <v>#REF!</v>
      </c>
      <c r="Q293" s="130" t="e">
        <f t="shared" ref="Q293:Q302" si="123">(P293/(1000/$C$293))/100*E293</f>
        <v>#REF!</v>
      </c>
    </row>
    <row r="294" spans="1:17" ht="15.6">
      <c r="A294" s="39" t="s">
        <v>175</v>
      </c>
      <c r="B294" s="5">
        <v>2</v>
      </c>
      <c r="D294" s="5" t="str">
        <f>VLOOKUP($A294,'Food full composition_all'!$A$3:$AU$33,5+($B294*2),0)</f>
        <v>Egg powder, unspecified</v>
      </c>
      <c r="E294" s="42">
        <f>VLOOKUP($A294,'Food full composition_all'!$A$3:$AU$33,6+($B294*2),0)</f>
        <v>18.7</v>
      </c>
      <c r="F294" s="31">
        <f>VLOOKUP(D294,'Impact value reference table'!$B$3:$G$216,2,FALSE)</f>
        <v>5.16</v>
      </c>
      <c r="G294" s="5">
        <f t="shared" si="118"/>
        <v>0.34707593448000001</v>
      </c>
      <c r="H294" s="31">
        <f>VLOOKUP(D294,'Impact value reference table'!$B$3:$G$216,3,FALSE)</f>
        <v>3.8</v>
      </c>
      <c r="I294" s="5">
        <f t="shared" si="119"/>
        <v>0.25559855640000001</v>
      </c>
      <c r="J294" s="31">
        <f>VLOOKUP(D294,'Impact value reference table'!$B$3:$G$216,4,FALSE)</f>
        <v>43.42</v>
      </c>
      <c r="K294" s="5">
        <f t="shared" si="120"/>
        <v>2.9205498207600002</v>
      </c>
      <c r="L294" s="31">
        <f>VLOOKUP(D294,'Impact value reference table'!$B$3:$G$216,5,FALSE)</f>
        <v>18.09</v>
      </c>
      <c r="M294" s="5">
        <f t="shared" si="121"/>
        <v>1.2167836540200001</v>
      </c>
      <c r="N294" s="31">
        <f>VLOOKUP(D294,'Impact value reference table'!$B$3:$G$216,6,FALSE)</f>
        <v>471.26</v>
      </c>
      <c r="O294" s="5">
        <f t="shared" si="122"/>
        <v>31.698256760279996</v>
      </c>
      <c r="P294" s="31" t="e">
        <f>VLOOKUP(D294,'Impact value reference table'!$B$3:$G$216,7,FALSE)</f>
        <v>#REF!</v>
      </c>
      <c r="Q294" s="5" t="e">
        <f t="shared" si="123"/>
        <v>#REF!</v>
      </c>
    </row>
    <row r="295" spans="1:17" ht="15.6">
      <c r="A295" s="39" t="s">
        <v>175</v>
      </c>
      <c r="B295" s="5">
        <v>3</v>
      </c>
      <c r="D295" s="5" t="str">
        <f>VLOOKUP($A295,'Food full composition_all'!$A$3:$AU$33,5+($B295*2),0)</f>
        <v>Whey protein concentrate, unspecified</v>
      </c>
      <c r="E295" s="42">
        <f>VLOOKUP($A295,'Food full composition_all'!$A$3:$AU$33,6+($B295*2),0)</f>
        <v>7.2</v>
      </c>
      <c r="F295" s="31">
        <f>VLOOKUP(D295,'Impact value reference table'!$B$3:$G$216,2,FALSE)</f>
        <v>79.2</v>
      </c>
      <c r="G295" s="5">
        <f t="shared" si="118"/>
        <v>2.0511190656</v>
      </c>
      <c r="H295" s="31">
        <f>VLOOKUP(D295,'Impact value reference table'!$B$3:$G$216,3,FALSE)</f>
        <v>28.16</v>
      </c>
      <c r="I295" s="5">
        <f t="shared" si="119"/>
        <v>0.72928677888000004</v>
      </c>
      <c r="J295" s="31">
        <f>VLOOKUP(D295,'Impact value reference table'!$B$3:$G$216,4,FALSE)</f>
        <v>176</v>
      </c>
      <c r="K295" s="5">
        <f t="shared" si="120"/>
        <v>4.5580423679999997</v>
      </c>
      <c r="L295" s="31">
        <f>VLOOKUP(D295,'Impact value reference table'!$B$3:$G$216,5,FALSE)</f>
        <v>96.8</v>
      </c>
      <c r="M295" s="5">
        <f t="shared" si="121"/>
        <v>2.5069233023999997</v>
      </c>
      <c r="N295" s="31">
        <f>VLOOKUP(D295,'Impact value reference table'!$B$3:$G$216,6,FALSE)</f>
        <v>5526.4</v>
      </c>
      <c r="O295" s="5">
        <f t="shared" si="122"/>
        <v>143.12253035519998</v>
      </c>
      <c r="P295" s="31" t="e">
        <f>VLOOKUP(D295,'Impact value reference table'!$B$3:$G$216,7,FALSE)</f>
        <v>#REF!</v>
      </c>
      <c r="Q295" s="5" t="e">
        <f t="shared" si="123"/>
        <v>#REF!</v>
      </c>
    </row>
    <row r="296" spans="1:17" ht="15.6">
      <c r="A296" s="39" t="s">
        <v>175</v>
      </c>
      <c r="B296" s="5">
        <v>4</v>
      </c>
      <c r="D296" s="5" t="str">
        <f>VLOOKUP($A296,'Food full composition_all'!$A$3:$AU$33,5+($B296*2),0)</f>
        <v>Pork meat and bone meal, unspecified</v>
      </c>
      <c r="E296" s="42">
        <f>VLOOKUP($A296,'Food full composition_all'!$A$3:$AU$33,6+($B296*2),0)</f>
        <v>5.8</v>
      </c>
      <c r="F296" s="31">
        <f>VLOOKUP(D296,'Impact value reference table'!$B$3:$G$216,2,FALSE)</f>
        <v>21.95</v>
      </c>
      <c r="G296" s="5">
        <f t="shared" si="118"/>
        <v>0.4579264314</v>
      </c>
      <c r="H296" s="31">
        <f>VLOOKUP(D296,'Impact value reference table'!$B$3:$G$216,3,FALSE)</f>
        <v>15.17</v>
      </c>
      <c r="I296" s="5">
        <f t="shared" si="119"/>
        <v>0.31648036284000003</v>
      </c>
      <c r="J296" s="31">
        <f>VLOOKUP(D296,'Impact value reference table'!$B$3:$G$216,4,FALSE)</f>
        <v>175.61</v>
      </c>
      <c r="K296" s="5">
        <f t="shared" si="120"/>
        <v>3.6636200737200002</v>
      </c>
      <c r="L296" s="31">
        <f>VLOOKUP(D296,'Impact value reference table'!$B$3:$G$216,5,FALSE)</f>
        <v>93.79</v>
      </c>
      <c r="M296" s="5">
        <f t="shared" si="121"/>
        <v>1.95667061508</v>
      </c>
      <c r="N296" s="31">
        <f>VLOOKUP(D296,'Impact value reference table'!$B$3:$G$216,6,FALSE)</f>
        <v>2215.08</v>
      </c>
      <c r="O296" s="5">
        <f t="shared" si="122"/>
        <v>46.211557160159998</v>
      </c>
      <c r="P296" s="31" t="e">
        <f>VLOOKUP(D296,'Impact value reference table'!$B$3:$G$216,7,FALSE)</f>
        <v>#REF!</v>
      </c>
      <c r="Q296" s="5" t="e">
        <f t="shared" si="123"/>
        <v>#REF!</v>
      </c>
    </row>
    <row r="297" spans="1:17" ht="15.6">
      <c r="A297" s="39" t="s">
        <v>175</v>
      </c>
      <c r="B297" s="5">
        <v>5</v>
      </c>
      <c r="D297" s="5" t="str">
        <f>VLOOKUP($A297,'Food full composition_all'!$A$3:$AU$33,5+($B297*2),0)</f>
        <v>Sugar digest</v>
      </c>
      <c r="E297" s="42">
        <f>VLOOKUP($A297,'Food full composition_all'!$A$3:$AU$33,6+($B297*2),0)</f>
        <v>0</v>
      </c>
      <c r="F297" s="31" t="e">
        <f>VLOOKUP(D297,'Impact value reference table'!$B$3:$G$216,2,FALSE)</f>
        <v>#N/A</v>
      </c>
      <c r="G297" s="5" t="e">
        <f t="shared" si="118"/>
        <v>#N/A</v>
      </c>
      <c r="H297" s="31" t="e">
        <f>VLOOKUP(D297,'Impact value reference table'!$B$3:$G$216,3,FALSE)</f>
        <v>#N/A</v>
      </c>
      <c r="I297" s="5" t="e">
        <f t="shared" si="119"/>
        <v>#N/A</v>
      </c>
      <c r="J297" s="31" t="e">
        <f>VLOOKUP(D297,'Impact value reference table'!$B$3:$G$216,4,FALSE)</f>
        <v>#N/A</v>
      </c>
      <c r="K297" s="5" t="e">
        <f t="shared" si="120"/>
        <v>#N/A</v>
      </c>
      <c r="L297" s="31" t="e">
        <f>VLOOKUP(D297,'Impact value reference table'!$B$3:$G$216,5,FALSE)</f>
        <v>#N/A</v>
      </c>
      <c r="M297" s="5" t="e">
        <f t="shared" si="121"/>
        <v>#N/A</v>
      </c>
      <c r="N297" s="31" t="e">
        <f>VLOOKUP(D297,'Impact value reference table'!$B$3:$G$216,6,FALSE)</f>
        <v>#N/A</v>
      </c>
      <c r="O297" s="5" t="e">
        <f t="shared" si="122"/>
        <v>#N/A</v>
      </c>
      <c r="P297" s="31" t="e">
        <f>VLOOKUP(D297,'Impact value reference table'!$B$3:$G$216,7,FALSE)</f>
        <v>#N/A</v>
      </c>
      <c r="Q297" s="5" t="e">
        <f t="shared" si="123"/>
        <v>#N/A</v>
      </c>
    </row>
    <row r="298" spans="1:17" ht="15.6">
      <c r="A298" s="39" t="s">
        <v>175</v>
      </c>
      <c r="B298" s="5">
        <v>6</v>
      </c>
      <c r="D298" s="5" t="str">
        <f>VLOOKUP($A298,'Food full composition_all'!$A$3:$AU$33,5+($B298*2),0)</f>
        <v>Beet pulp, unspecified</v>
      </c>
      <c r="E298" s="42">
        <f>VLOOKUP($A298,'Food full composition_all'!$A$3:$AU$33,6+($B298*2),0)</f>
        <v>3.3</v>
      </c>
      <c r="F298" s="31">
        <f>VLOOKUP(D298,'Impact value reference table'!$B$3:$G$216,2,FALSE)</f>
        <v>0.13</v>
      </c>
      <c r="G298" s="5">
        <f t="shared" si="118"/>
        <v>1.5430872599999999E-3</v>
      </c>
      <c r="H298" s="31">
        <f>VLOOKUP(D298,'Impact value reference table'!$B$3:$G$216,3,FALSE)</f>
        <v>0.17</v>
      </c>
      <c r="I298" s="5">
        <f t="shared" si="119"/>
        <v>2.0178833399999998E-3</v>
      </c>
      <c r="J298" s="31">
        <f>VLOOKUP(D298,'Impact value reference table'!$B$3:$G$216,4,FALSE)</f>
        <v>1.25</v>
      </c>
      <c r="K298" s="5">
        <f t="shared" si="120"/>
        <v>1.4837377499999999E-2</v>
      </c>
      <c r="L298" s="31">
        <f>VLOOKUP(D298,'Impact value reference table'!$B$3:$G$216,5,FALSE)</f>
        <v>0.69</v>
      </c>
      <c r="M298" s="5">
        <f t="shared" si="121"/>
        <v>8.1902323799999989E-3</v>
      </c>
      <c r="N298" s="31">
        <f>VLOOKUP(D298,'Impact value reference table'!$B$3:$G$216,6,FALSE)</f>
        <v>12.09</v>
      </c>
      <c r="O298" s="5">
        <f t="shared" si="122"/>
        <v>0.14350711517999998</v>
      </c>
      <c r="P298" s="31" t="e">
        <f>VLOOKUP(D298,'Impact value reference table'!$B$3:$G$216,7,FALSE)</f>
        <v>#REF!</v>
      </c>
      <c r="Q298" s="5" t="e">
        <f t="shared" si="123"/>
        <v>#REF!</v>
      </c>
    </row>
    <row r="299" spans="1:17" ht="15.6">
      <c r="A299" s="39" t="s">
        <v>175</v>
      </c>
      <c r="B299" s="5">
        <v>7</v>
      </c>
      <c r="D299" s="5" t="str">
        <f>VLOOKUP($A299,'Food full composition_all'!$A$3:$AU$33,5+($B299*2),0)</f>
        <v>Minerals</v>
      </c>
      <c r="E299" s="42">
        <f>VLOOKUP($A299,'Food full composition_all'!$A$3:$AU$33,6+($B299*2),0)</f>
        <v>0</v>
      </c>
      <c r="F299" s="31" t="e">
        <f>VLOOKUP(D299,'Impact value reference table'!$B$3:$G$216,2,FALSE)</f>
        <v>#N/A</v>
      </c>
      <c r="G299" s="5" t="e">
        <f t="shared" si="118"/>
        <v>#N/A</v>
      </c>
      <c r="H299" s="31" t="e">
        <f>VLOOKUP(D299,'Impact value reference table'!$B$3:$G$216,3,FALSE)</f>
        <v>#N/A</v>
      </c>
      <c r="I299" s="5" t="e">
        <f t="shared" si="119"/>
        <v>#N/A</v>
      </c>
      <c r="J299" s="31" t="e">
        <f>VLOOKUP(D299,'Impact value reference table'!$B$3:$G$216,4,FALSE)</f>
        <v>#N/A</v>
      </c>
      <c r="K299" s="5" t="e">
        <f t="shared" si="120"/>
        <v>#N/A</v>
      </c>
      <c r="L299" s="31" t="e">
        <f>VLOOKUP(D299,'Impact value reference table'!$B$3:$G$216,5,FALSE)</f>
        <v>#N/A</v>
      </c>
      <c r="M299" s="5" t="e">
        <f t="shared" si="121"/>
        <v>#N/A</v>
      </c>
      <c r="N299" s="31" t="e">
        <f>VLOOKUP(D299,'Impact value reference table'!$B$3:$G$216,6,FALSE)</f>
        <v>#N/A</v>
      </c>
      <c r="O299" s="5" t="e">
        <f t="shared" si="122"/>
        <v>#N/A</v>
      </c>
      <c r="P299" s="31" t="e">
        <f>VLOOKUP(D299,'Impact value reference table'!$B$3:$G$216,7,FALSE)</f>
        <v>#N/A</v>
      </c>
      <c r="Q299" s="5" t="e">
        <f t="shared" si="123"/>
        <v>#N/A</v>
      </c>
    </row>
    <row r="300" spans="1:17" ht="15.6">
      <c r="A300" s="39" t="s">
        <v>175</v>
      </c>
      <c r="B300" s="5">
        <v>8</v>
      </c>
      <c r="D300" s="5" t="str">
        <f>VLOOKUP($A300,'Food full composition_all'!$A$3:$AU$33,5+($B300*2),0)</f>
        <v>Soybean oil, unspecified</v>
      </c>
      <c r="E300" s="42">
        <f>VLOOKUP($A300,'Food full composition_all'!$A$3:$AU$33,6+($B300*2),0)</f>
        <v>1.2</v>
      </c>
      <c r="F300" s="31">
        <f>VLOOKUP(D300,'Impact value reference table'!$B$3:$G$216,2,FALSE)</f>
        <v>1.22</v>
      </c>
      <c r="G300" s="5">
        <f t="shared" si="118"/>
        <v>5.2659201599999988E-3</v>
      </c>
      <c r="H300" s="31">
        <f>VLOOKUP(D300,'Impact value reference table'!$B$3:$G$216,3,FALSE)</f>
        <v>0.7</v>
      </c>
      <c r="I300" s="5">
        <f t="shared" si="119"/>
        <v>3.0214295999999997E-3</v>
      </c>
      <c r="J300" s="31">
        <f>VLOOKUP(D300,'Impact value reference table'!$B$3:$G$216,4,FALSE)</f>
        <v>1.78</v>
      </c>
      <c r="K300" s="5">
        <f t="shared" si="120"/>
        <v>7.6830638399999988E-3</v>
      </c>
      <c r="L300" s="31">
        <f>VLOOKUP(D300,'Impact value reference table'!$B$3:$G$216,5,FALSE)</f>
        <v>1.33</v>
      </c>
      <c r="M300" s="5">
        <f t="shared" si="121"/>
        <v>5.7407162399999998E-3</v>
      </c>
      <c r="N300" s="31">
        <f>VLOOKUP(D300,'Impact value reference table'!$B$3:$G$216,6,FALSE)</f>
        <v>46.11</v>
      </c>
      <c r="O300" s="5">
        <f t="shared" si="122"/>
        <v>0.19902588407999999</v>
      </c>
      <c r="P300" s="31" t="e">
        <f>VLOOKUP(D300,'Impact value reference table'!$B$3:$G$216,7,FALSE)</f>
        <v>#REF!</v>
      </c>
      <c r="Q300" s="5" t="e">
        <f t="shared" si="123"/>
        <v>#REF!</v>
      </c>
    </row>
    <row r="301" spans="1:17" ht="15.6">
      <c r="A301" s="39" t="s">
        <v>175</v>
      </c>
      <c r="B301" s="5">
        <v>9</v>
      </c>
      <c r="D301" s="5" t="str">
        <f>VLOOKUP($A301,'Food full composition_all'!$A$3:$AU$33,5+($B301*2),0)</f>
        <v>Fish oil, unspecified</v>
      </c>
      <c r="E301" s="42">
        <f>VLOOKUP($A301,'Food full composition_all'!$A$3:$AU$33,6+($B301*2),0)</f>
        <v>2</v>
      </c>
      <c r="F301" s="31">
        <f>VLOOKUP(D301,'Impact value reference table'!$B$3:$G$216,2,FALSE)</f>
        <v>0</v>
      </c>
      <c r="G301" s="5">
        <f t="shared" si="118"/>
        <v>0</v>
      </c>
      <c r="H301" s="31">
        <f>VLOOKUP(D301,'Impact value reference table'!$B$3:$G$216,3,FALSE)</f>
        <v>0</v>
      </c>
      <c r="I301" s="5">
        <f t="shared" si="119"/>
        <v>0</v>
      </c>
      <c r="J301" s="31">
        <f>VLOOKUP(D301,'Impact value reference table'!$B$3:$G$216,4,FALSE)</f>
        <v>0</v>
      </c>
      <c r="K301" s="5">
        <f t="shared" si="120"/>
        <v>0</v>
      </c>
      <c r="L301" s="31">
        <f>VLOOKUP(D301,'Impact value reference table'!$B$3:$G$216,5,FALSE)</f>
        <v>0</v>
      </c>
      <c r="M301" s="5">
        <f t="shared" si="121"/>
        <v>0</v>
      </c>
      <c r="N301" s="31">
        <f>VLOOKUP(D301,'Impact value reference table'!$B$3:$G$216,6,FALSE)</f>
        <v>0</v>
      </c>
      <c r="O301" s="5">
        <f t="shared" si="122"/>
        <v>0</v>
      </c>
      <c r="P301" s="31" t="e">
        <f>VLOOKUP(D301,'Impact value reference table'!$B$3:$G$216,7,FALSE)</f>
        <v>#REF!</v>
      </c>
      <c r="Q301" s="5" t="e">
        <f t="shared" si="123"/>
        <v>#REF!</v>
      </c>
    </row>
    <row r="302" spans="1:17" ht="16.2" thickBot="1">
      <c r="A302" s="39" t="s">
        <v>175</v>
      </c>
      <c r="B302" s="5">
        <v>10</v>
      </c>
      <c r="D302" s="5">
        <f>VLOOKUP($A302,'Food full composition_all'!$A$3:$AU$33,5+($B302*2),0)</f>
        <v>0</v>
      </c>
      <c r="E302" s="42">
        <f>VLOOKUP($A302,'Food full composition_all'!$A$3:$AU$33,6+($B302*2),0)</f>
        <v>0</v>
      </c>
      <c r="F302" s="131" t="e">
        <f>VLOOKUP(D302,'Impact value reference table'!$B$3:$G$216,2,FALSE)</f>
        <v>#N/A</v>
      </c>
      <c r="G302" s="128" t="e">
        <f t="shared" si="118"/>
        <v>#N/A</v>
      </c>
      <c r="H302" s="31" t="e">
        <f>VLOOKUP(D302,'Impact value reference table'!$B$3:$G$216,3,FALSE)</f>
        <v>#N/A</v>
      </c>
      <c r="I302" s="128" t="e">
        <f t="shared" si="119"/>
        <v>#N/A</v>
      </c>
      <c r="J302" s="31" t="e">
        <f>VLOOKUP(D302,'Impact value reference table'!$B$3:$G$216,4,FALSE)</f>
        <v>#N/A</v>
      </c>
      <c r="K302" s="128" t="e">
        <f t="shared" si="120"/>
        <v>#N/A</v>
      </c>
      <c r="L302" s="31" t="e">
        <f>VLOOKUP(D302,'Impact value reference table'!$B$3:$G$216,5,FALSE)</f>
        <v>#N/A</v>
      </c>
      <c r="M302" s="128" t="e">
        <f t="shared" si="121"/>
        <v>#N/A</v>
      </c>
      <c r="N302" s="31" t="e">
        <f>VLOOKUP(D302,'Impact value reference table'!$B$3:$G$216,6,FALSE)</f>
        <v>#N/A</v>
      </c>
      <c r="O302" s="128" t="e">
        <f t="shared" si="122"/>
        <v>#N/A</v>
      </c>
      <c r="P302" s="31" t="e">
        <f>VLOOKUP(D302,'Impact value reference table'!$B$3:$G$216,7,FALSE)</f>
        <v>#N/A</v>
      </c>
      <c r="Q302" s="128" t="e">
        <f t="shared" si="123"/>
        <v>#N/A</v>
      </c>
    </row>
    <row r="303" spans="1:17" s="30" customFormat="1" ht="15.6">
      <c r="A303" s="41" t="s">
        <v>178</v>
      </c>
      <c r="B303" s="30">
        <v>1</v>
      </c>
      <c r="C303" s="30">
        <v>327.92200000000003</v>
      </c>
      <c r="D303" s="30" t="str">
        <f>VLOOKUP($A303,'Food full composition_all'!$A$3:$AU$33,5+($B303*2),0)</f>
        <v>Brown rice, cooked</v>
      </c>
      <c r="E303" s="45">
        <f>VLOOKUP($A303,'Food full composition_all'!$A$3:$AU$33,6+($B303*2),0)</f>
        <v>6.3</v>
      </c>
      <c r="F303" s="31">
        <f>VLOOKUP(D303,'Impact value reference table'!$B$3:$G$216,2,FALSE)</f>
        <v>0.8</v>
      </c>
      <c r="G303" s="5">
        <f t="shared" ref="G303:G317" si="124">(F303/(1000/$C$303))/100*E303</f>
        <v>1.6527268800000005E-2</v>
      </c>
      <c r="H303" s="31">
        <f>VLOOKUP(D303,'Impact value reference table'!$B$3:$G$216,3,FALSE)</f>
        <v>1.2</v>
      </c>
      <c r="I303" s="5">
        <f t="shared" ref="I303:I317" si="125">(H303/(1000/$C$303))/100*E303</f>
        <v>2.4790903200000002E-2</v>
      </c>
      <c r="J303" s="31">
        <f>VLOOKUP(D303,'Impact value reference table'!$B$3:$G$216,4,FALSE)</f>
        <v>7.4</v>
      </c>
      <c r="K303" s="5">
        <f t="shared" ref="K303:K317" si="126">(J303/(1000/$C$303))/100*E303</f>
        <v>0.15287723640000003</v>
      </c>
      <c r="L303" s="31">
        <f>VLOOKUP(D303,'Impact value reference table'!$B$3:$G$216,5,FALSE)</f>
        <v>10</v>
      </c>
      <c r="M303" s="5">
        <f t="shared" ref="M303:M317" si="127">(L303/(1000/$C$303))/100*E303</f>
        <v>0.20659086000000004</v>
      </c>
      <c r="N303" s="31">
        <f>VLOOKUP(D303,'Impact value reference table'!$B$3:$G$216,6,FALSE)</f>
        <v>610</v>
      </c>
      <c r="O303" s="5">
        <f t="shared" ref="O303:O317" si="128">(N303/(1000/$C$303))/100*E303</f>
        <v>12.60204246</v>
      </c>
      <c r="P303" s="31" t="e">
        <f>VLOOKUP(D303,'Impact value reference table'!$B$3:$G$216,7,FALSE)</f>
        <v>#REF!</v>
      </c>
      <c r="Q303" s="5" t="e">
        <f t="shared" ref="Q303:Q317" si="129">(P303/(1000/$C$303))/100*E303</f>
        <v>#REF!</v>
      </c>
    </row>
    <row r="304" spans="1:17" ht="15.6">
      <c r="A304" s="40" t="s">
        <v>178</v>
      </c>
      <c r="B304" s="5">
        <v>2</v>
      </c>
      <c r="D304" s="5" t="str">
        <f>VLOOKUP($A304,'Food full composition_all'!$A$3:$AU$33,5+($B304*2),0)</f>
        <v>Pea, cooked</v>
      </c>
      <c r="E304" s="42">
        <f>VLOOKUP($A304,'Food full composition_all'!$A$3:$AU$33,6+($B304*2),0)</f>
        <v>6.3</v>
      </c>
      <c r="F304" s="31">
        <f>VLOOKUP(D304,'Impact value reference table'!$B$3:$G$216,2,FALSE)</f>
        <v>1.41</v>
      </c>
      <c r="G304" s="5">
        <f t="shared" si="124"/>
        <v>2.9129311260000002E-2</v>
      </c>
      <c r="H304" s="31">
        <f>VLOOKUP(D304,'Impact value reference table'!$B$3:$G$216,3,FALSE)</f>
        <v>12.72</v>
      </c>
      <c r="I304" s="5">
        <f t="shared" si="125"/>
        <v>0.26278357392000001</v>
      </c>
      <c r="J304" s="31">
        <f>VLOOKUP(D304,'Impact value reference table'!$B$3:$G$216,4,FALSE)</f>
        <v>2.69</v>
      </c>
      <c r="K304" s="5">
        <f t="shared" si="126"/>
        <v>5.5572941340000008E-2</v>
      </c>
      <c r="L304" s="31">
        <f>VLOOKUP(D304,'Impact value reference table'!$B$3:$G$216,5,FALSE)</f>
        <v>2.4</v>
      </c>
      <c r="M304" s="5">
        <f t="shared" si="127"/>
        <v>4.9581806400000004E-2</v>
      </c>
      <c r="N304" s="31">
        <f>VLOOKUP(D304,'Impact value reference table'!$B$3:$G$216,6,FALSE)</f>
        <v>125.81</v>
      </c>
      <c r="O304" s="5">
        <f t="shared" si="128"/>
        <v>2.5991196096600007</v>
      </c>
      <c r="P304" s="31" t="e">
        <f>VLOOKUP(D304,'Impact value reference table'!$B$3:$G$216,7,FALSE)</f>
        <v>#REF!</v>
      </c>
      <c r="Q304" s="5" t="e">
        <f t="shared" si="129"/>
        <v>#REF!</v>
      </c>
    </row>
    <row r="305" spans="1:17" ht="15.6">
      <c r="A305" s="40" t="s">
        <v>178</v>
      </c>
      <c r="B305" s="5">
        <v>3</v>
      </c>
      <c r="D305" s="5" t="str">
        <f>VLOOKUP($A305,'Food full composition_all'!$A$3:$AU$33,5+($B305*2),0)</f>
        <v>Sunflower oil, unspecified</v>
      </c>
      <c r="E305" s="42">
        <f>VLOOKUP($A305,'Food full composition_all'!$A$3:$AU$33,6+($B305*2),0)</f>
        <v>7.5</v>
      </c>
      <c r="F305" s="31">
        <f>VLOOKUP(D305,'Impact value reference table'!$B$3:$G$216,2,FALSE)</f>
        <v>2.08</v>
      </c>
      <c r="G305" s="5">
        <f t="shared" si="124"/>
        <v>5.1155832000000012E-2</v>
      </c>
      <c r="H305" s="31">
        <f>VLOOKUP(D305,'Impact value reference table'!$B$3:$G$216,3,FALSE)</f>
        <v>0.42</v>
      </c>
      <c r="I305" s="5">
        <f t="shared" si="125"/>
        <v>1.0329543E-2</v>
      </c>
      <c r="J305" s="31">
        <f>VLOOKUP(D305,'Impact value reference table'!$B$3:$G$216,4,FALSE)</f>
        <v>3.11</v>
      </c>
      <c r="K305" s="5">
        <f t="shared" si="126"/>
        <v>7.6487806500000005E-2</v>
      </c>
      <c r="L305" s="31">
        <f>VLOOKUP(D305,'Impact value reference table'!$B$3:$G$216,5,FALSE)</f>
        <v>5.67</v>
      </c>
      <c r="M305" s="5">
        <f t="shared" si="127"/>
        <v>0.13944883050000004</v>
      </c>
      <c r="N305" s="31">
        <f>VLOOKUP(D305,'Impact value reference table'!$B$3:$G$216,6,FALSE)</f>
        <v>112</v>
      </c>
      <c r="O305" s="5">
        <f t="shared" si="128"/>
        <v>2.7545448000000001</v>
      </c>
      <c r="P305" s="31" t="e">
        <f>VLOOKUP(D305,'Impact value reference table'!$B$3:$G$216,7,FALSE)</f>
        <v>#REF!</v>
      </c>
      <c r="Q305" s="5" t="e">
        <f t="shared" si="129"/>
        <v>#REF!</v>
      </c>
    </row>
    <row r="306" spans="1:17" ht="15.6">
      <c r="A306" s="40" t="s">
        <v>178</v>
      </c>
      <c r="B306" s="5">
        <v>4</v>
      </c>
      <c r="D306" s="5" t="str">
        <f>VLOOKUP($A306,'Food full composition_all'!$A$3:$AU$33,5+($B306*2),0)</f>
        <v>Brewer's yeast, unspecified</v>
      </c>
      <c r="E306" s="42">
        <f>VLOOKUP($A306,'Food full composition_all'!$A$3:$AU$33,6+($B306*2),0)</f>
        <v>5.8</v>
      </c>
      <c r="F306" s="31">
        <f>VLOOKUP(D306,'Impact value reference table'!$B$3:$G$216,2,FALSE)</f>
        <v>0</v>
      </c>
      <c r="G306" s="5">
        <f t="shared" si="124"/>
        <v>0</v>
      </c>
      <c r="H306" s="31">
        <f>VLOOKUP(D306,'Impact value reference table'!$B$3:$G$216,3,FALSE)</f>
        <v>0</v>
      </c>
      <c r="I306" s="5">
        <f t="shared" si="125"/>
        <v>0</v>
      </c>
      <c r="J306" s="31">
        <f>VLOOKUP(D306,'Impact value reference table'!$B$3:$G$216,4,FALSE)</f>
        <v>0</v>
      </c>
      <c r="K306" s="5">
        <f t="shared" si="126"/>
        <v>0</v>
      </c>
      <c r="L306" s="31">
        <f>VLOOKUP(D306,'Impact value reference table'!$B$3:$G$216,5,FALSE)</f>
        <v>0</v>
      </c>
      <c r="M306" s="5">
        <f t="shared" si="127"/>
        <v>0</v>
      </c>
      <c r="N306" s="31">
        <f>VLOOKUP(D306,'Impact value reference table'!$B$3:$G$216,6,FALSE)</f>
        <v>0</v>
      </c>
      <c r="O306" s="5">
        <f t="shared" si="128"/>
        <v>0</v>
      </c>
      <c r="P306" s="31" t="e">
        <f>VLOOKUP(D306,'Impact value reference table'!$B$3:$G$216,7,FALSE)</f>
        <v>#REF!</v>
      </c>
      <c r="Q306" s="5" t="e">
        <f t="shared" si="129"/>
        <v>#REF!</v>
      </c>
    </row>
    <row r="307" spans="1:17" ht="15.6">
      <c r="A307" s="40" t="s">
        <v>178</v>
      </c>
      <c r="B307" s="5">
        <v>5</v>
      </c>
      <c r="D307" s="5" t="str">
        <f>VLOOKUP($A307,'Food full composition_all'!$A$3:$AU$33,5+($B307*2),0)</f>
        <v>Vegetable stock</v>
      </c>
      <c r="E307" s="42">
        <f>VLOOKUP($A307,'Food full composition_all'!$A$3:$AU$33,6+($B307*2),0)</f>
        <v>0</v>
      </c>
      <c r="F307" s="31" t="e">
        <f>VLOOKUP(D307,'Impact value reference table'!$B$3:$G$216,2,FALSE)</f>
        <v>#N/A</v>
      </c>
      <c r="G307" s="5" t="e">
        <f t="shared" si="124"/>
        <v>#N/A</v>
      </c>
      <c r="H307" s="31" t="e">
        <f>VLOOKUP(D307,'Impact value reference table'!$B$3:$G$216,3,FALSE)</f>
        <v>#N/A</v>
      </c>
      <c r="I307" s="5" t="e">
        <f t="shared" si="125"/>
        <v>#N/A</v>
      </c>
      <c r="J307" s="31" t="e">
        <f>VLOOKUP(D307,'Impact value reference table'!$B$3:$G$216,4,FALSE)</f>
        <v>#N/A</v>
      </c>
      <c r="K307" s="5" t="e">
        <f t="shared" si="126"/>
        <v>#N/A</v>
      </c>
      <c r="L307" s="31" t="e">
        <f>VLOOKUP(D307,'Impact value reference table'!$B$3:$G$216,5,FALSE)</f>
        <v>#N/A</v>
      </c>
      <c r="M307" s="5" t="e">
        <f t="shared" si="127"/>
        <v>#N/A</v>
      </c>
      <c r="N307" s="31" t="e">
        <f>VLOOKUP(D307,'Impact value reference table'!$B$3:$G$216,6,FALSE)</f>
        <v>#N/A</v>
      </c>
      <c r="O307" s="5" t="e">
        <f t="shared" si="128"/>
        <v>#N/A</v>
      </c>
      <c r="P307" s="31" t="e">
        <f>VLOOKUP(D307,'Impact value reference table'!$B$3:$G$216,7,FALSE)</f>
        <v>#N/A</v>
      </c>
      <c r="Q307" s="5" t="e">
        <f t="shared" si="129"/>
        <v>#N/A</v>
      </c>
    </row>
    <row r="308" spans="1:17" ht="15.6">
      <c r="A308" s="40" t="s">
        <v>178</v>
      </c>
      <c r="B308" s="5">
        <v>6</v>
      </c>
      <c r="D308" s="5" t="str">
        <f>VLOOKUP($A308,'Food full composition_all'!$A$3:$AU$33,5+($B308*2),0)</f>
        <v>Pea, unspecified</v>
      </c>
      <c r="E308" s="42">
        <f>VLOOKUP($A308,'Food full composition_all'!$A$3:$AU$33,6+($B308*2),0)</f>
        <v>5.5</v>
      </c>
      <c r="F308" s="31">
        <f>VLOOKUP(D308,'Impact value reference table'!$B$3:$G$216,2,FALSE)</f>
        <v>1.48</v>
      </c>
      <c r="G308" s="5">
        <f t="shared" si="124"/>
        <v>2.6692850800000004E-2</v>
      </c>
      <c r="H308" s="31">
        <f>VLOOKUP(D308,'Impact value reference table'!$B$3:$G$216,3,FALSE)</f>
        <v>13.31</v>
      </c>
      <c r="I308" s="5">
        <f t="shared" si="125"/>
        <v>0.24005530010000004</v>
      </c>
      <c r="J308" s="31">
        <f>VLOOKUP(D308,'Impact value reference table'!$B$3:$G$216,4,FALSE)</f>
        <v>2.81</v>
      </c>
      <c r="K308" s="5">
        <f t="shared" si="126"/>
        <v>5.0680345100000003E-2</v>
      </c>
      <c r="L308" s="31">
        <f>VLOOKUP(D308,'Impact value reference table'!$B$3:$G$216,5,FALSE)</f>
        <v>2.5099999999999998</v>
      </c>
      <c r="M308" s="5">
        <f t="shared" si="127"/>
        <v>4.5269632099999998E-2</v>
      </c>
      <c r="N308" s="31">
        <f>VLOOKUP(D308,'Impact value reference table'!$B$3:$G$216,6,FALSE)</f>
        <v>131.58000000000001</v>
      </c>
      <c r="O308" s="5">
        <f t="shared" si="128"/>
        <v>2.3731387218000002</v>
      </c>
      <c r="P308" s="31" t="e">
        <f>VLOOKUP(D308,'Impact value reference table'!$B$3:$G$216,7,FALSE)</f>
        <v>#REF!</v>
      </c>
      <c r="Q308" s="5" t="e">
        <f t="shared" si="129"/>
        <v>#REF!</v>
      </c>
    </row>
    <row r="309" spans="1:17" ht="15.6">
      <c r="A309" s="40" t="s">
        <v>178</v>
      </c>
      <c r="B309" s="5">
        <v>7</v>
      </c>
      <c r="D309" s="5" t="str">
        <f>VLOOKUP($A309,'Food full composition_all'!$A$3:$AU$33,5+($B309*2),0)</f>
        <v xml:space="preserve">Dried algae </v>
      </c>
      <c r="E309" s="42">
        <f>VLOOKUP($A309,'Food full composition_all'!$A$3:$AU$33,6+($B309*2),0)</f>
        <v>0</v>
      </c>
      <c r="F309" s="31" t="e">
        <f>VLOOKUP(D309,'Impact value reference table'!$B$3:$G$216,2,FALSE)</f>
        <v>#N/A</v>
      </c>
      <c r="G309" s="5" t="e">
        <f t="shared" si="124"/>
        <v>#N/A</v>
      </c>
      <c r="H309" s="31" t="e">
        <f>VLOOKUP(D309,'Impact value reference table'!$B$3:$G$216,3,FALSE)</f>
        <v>#N/A</v>
      </c>
      <c r="I309" s="5" t="e">
        <f t="shared" si="125"/>
        <v>#N/A</v>
      </c>
      <c r="J309" s="31" t="e">
        <f>VLOOKUP(D309,'Impact value reference table'!$B$3:$G$216,4,FALSE)</f>
        <v>#N/A</v>
      </c>
      <c r="K309" s="5" t="e">
        <f t="shared" si="126"/>
        <v>#N/A</v>
      </c>
      <c r="L309" s="31" t="e">
        <f>VLOOKUP(D309,'Impact value reference table'!$B$3:$G$216,5,FALSE)</f>
        <v>#N/A</v>
      </c>
      <c r="M309" s="5" t="e">
        <f t="shared" si="127"/>
        <v>#N/A</v>
      </c>
      <c r="N309" s="31" t="e">
        <f>VLOOKUP(D309,'Impact value reference table'!$B$3:$G$216,6,FALSE)</f>
        <v>#N/A</v>
      </c>
      <c r="O309" s="5" t="e">
        <f t="shared" si="128"/>
        <v>#N/A</v>
      </c>
      <c r="P309" s="31" t="e">
        <f>VLOOKUP(D309,'Impact value reference table'!$B$3:$G$216,7,FALSE)</f>
        <v>#N/A</v>
      </c>
      <c r="Q309" s="5" t="e">
        <f t="shared" si="129"/>
        <v>#N/A</v>
      </c>
    </row>
    <row r="310" spans="1:17" ht="15.6">
      <c r="A310" s="40" t="s">
        <v>178</v>
      </c>
      <c r="B310" s="5">
        <v>8</v>
      </c>
      <c r="D310" s="5" t="str">
        <f>VLOOKUP($A310,'Food full composition_all'!$A$3:$AU$33,5+($B310*2),0)</f>
        <v>Mixed herbs</v>
      </c>
      <c r="E310" s="42">
        <v>0</v>
      </c>
      <c r="F310" s="31" t="e">
        <f>VLOOKUP(D310,'Impact value reference table'!$B$3:$G$216,2,FALSE)</f>
        <v>#N/A</v>
      </c>
      <c r="G310" s="5" t="e">
        <f t="shared" si="124"/>
        <v>#N/A</v>
      </c>
      <c r="H310" s="31" t="e">
        <f>VLOOKUP(D310,'Impact value reference table'!$B$3:$G$216,3,FALSE)</f>
        <v>#N/A</v>
      </c>
      <c r="I310" s="5" t="e">
        <f t="shared" si="125"/>
        <v>#N/A</v>
      </c>
      <c r="J310" s="31" t="e">
        <f>VLOOKUP(D310,'Impact value reference table'!$B$3:$G$216,4,FALSE)</f>
        <v>#N/A</v>
      </c>
      <c r="K310" s="5" t="e">
        <f t="shared" si="126"/>
        <v>#N/A</v>
      </c>
      <c r="L310" s="31" t="e">
        <f>VLOOKUP(D310,'Impact value reference table'!$B$3:$G$216,5,FALSE)</f>
        <v>#N/A</v>
      </c>
      <c r="M310" s="5" t="e">
        <f t="shared" si="127"/>
        <v>#N/A</v>
      </c>
      <c r="N310" s="31" t="e">
        <f>VLOOKUP(D310,'Impact value reference table'!$B$3:$G$216,6,FALSE)</f>
        <v>#N/A</v>
      </c>
      <c r="O310" s="5" t="e">
        <f t="shared" si="128"/>
        <v>#N/A</v>
      </c>
      <c r="P310" s="31" t="e">
        <f>VLOOKUP(D310,'Impact value reference table'!$B$3:$G$216,7,FALSE)</f>
        <v>#N/A</v>
      </c>
      <c r="Q310" s="5" t="e">
        <f t="shared" si="129"/>
        <v>#N/A</v>
      </c>
    </row>
    <row r="311" spans="1:17" ht="15.6">
      <c r="A311" s="40" t="s">
        <v>178</v>
      </c>
      <c r="B311" s="5">
        <v>9</v>
      </c>
      <c r="D311" s="5" t="str">
        <f>VLOOKUP($A311,'Food full composition_all'!$A$3:$AU$33,5+($B311*2),0)</f>
        <v>Chicory</v>
      </c>
      <c r="E311" s="42">
        <f>VLOOKUP($A311,'Food full composition_all'!$A$3:$AU$33,6+($B311*2),0)</f>
        <v>0</v>
      </c>
      <c r="F311" s="31" t="e">
        <f>VLOOKUP(D311,'Impact value reference table'!$B$3:$G$216,2,FALSE)</f>
        <v>#N/A</v>
      </c>
      <c r="G311" s="5" t="e">
        <f t="shared" si="124"/>
        <v>#N/A</v>
      </c>
      <c r="H311" s="31" t="e">
        <f>VLOOKUP(D311,'Impact value reference table'!$B$3:$G$216,3,FALSE)</f>
        <v>#N/A</v>
      </c>
      <c r="I311" s="5" t="e">
        <f t="shared" si="125"/>
        <v>#N/A</v>
      </c>
      <c r="J311" s="31" t="e">
        <f>VLOOKUP(D311,'Impact value reference table'!$B$3:$G$216,4,FALSE)</f>
        <v>#N/A</v>
      </c>
      <c r="K311" s="5" t="e">
        <f t="shared" si="126"/>
        <v>#N/A</v>
      </c>
      <c r="L311" s="31" t="e">
        <f>VLOOKUP(D311,'Impact value reference table'!$B$3:$G$216,5,FALSE)</f>
        <v>#N/A</v>
      </c>
      <c r="M311" s="5" t="e">
        <f t="shared" si="127"/>
        <v>#N/A</v>
      </c>
      <c r="N311" s="31" t="e">
        <f>VLOOKUP(D311,'Impact value reference table'!$B$3:$G$216,6,FALSE)</f>
        <v>#N/A</v>
      </c>
      <c r="O311" s="5" t="e">
        <f t="shared" si="128"/>
        <v>#N/A</v>
      </c>
      <c r="P311" s="31" t="e">
        <f>VLOOKUP(D311,'Impact value reference table'!$B$3:$G$216,7,FALSE)</f>
        <v>#N/A</v>
      </c>
      <c r="Q311" s="5" t="e">
        <f t="shared" si="129"/>
        <v>#N/A</v>
      </c>
    </row>
    <row r="312" spans="1:17" ht="15.6">
      <c r="A312" s="40" t="s">
        <v>178</v>
      </c>
      <c r="B312" s="5">
        <v>10</v>
      </c>
      <c r="D312" s="5" t="str">
        <f>VLOOKUP($A312,'Food full composition_all'!$A$3:$AU$33,5+($B312*2),0)</f>
        <v>Egg powder, unspecified</v>
      </c>
      <c r="E312" s="42">
        <f>VLOOKUP($A312,'Food full composition_all'!$A$3:$AU$33,6+($B312*2),0)</f>
        <v>0.09</v>
      </c>
      <c r="F312" s="31">
        <f>VLOOKUP(D312,'Impact value reference table'!$B$3:$G$216,2,FALSE)</f>
        <v>5.16</v>
      </c>
      <c r="G312" s="5">
        <f t="shared" si="124"/>
        <v>1.522869768E-3</v>
      </c>
      <c r="H312" s="31">
        <f>VLOOKUP(D312,'Impact value reference table'!$B$3:$G$216,3,FALSE)</f>
        <v>3.8</v>
      </c>
      <c r="I312" s="5">
        <f t="shared" si="125"/>
        <v>1.12149324E-3</v>
      </c>
      <c r="J312" s="31">
        <f>VLOOKUP(D312,'Impact value reference table'!$B$3:$G$216,4,FALSE)</f>
        <v>43.42</v>
      </c>
      <c r="K312" s="5">
        <f t="shared" si="126"/>
        <v>1.2814535916000002E-2</v>
      </c>
      <c r="L312" s="31">
        <f>VLOOKUP(D312,'Impact value reference table'!$B$3:$G$216,5,FALSE)</f>
        <v>18.09</v>
      </c>
      <c r="M312" s="5">
        <f t="shared" si="127"/>
        <v>5.3388980820000004E-3</v>
      </c>
      <c r="N312" s="31">
        <f>VLOOKUP(D312,'Impact value reference table'!$B$3:$G$216,6,FALSE)</f>
        <v>471.26</v>
      </c>
      <c r="O312" s="5">
        <f t="shared" si="128"/>
        <v>0.13908286954800003</v>
      </c>
      <c r="P312" s="31" t="e">
        <f>VLOOKUP(D312,'Impact value reference table'!$B$3:$G$216,7,FALSE)</f>
        <v>#REF!</v>
      </c>
      <c r="Q312" s="5" t="e">
        <f t="shared" si="129"/>
        <v>#REF!</v>
      </c>
    </row>
    <row r="313" spans="1:17" ht="15.6">
      <c r="A313" s="40" t="s">
        <v>178</v>
      </c>
      <c r="B313" s="5">
        <v>11</v>
      </c>
      <c r="D313" s="5" t="str">
        <f>VLOOKUP($A313,'Food full composition_all'!$A$3:$AU$33,5+($B313*2),0)</f>
        <v xml:space="preserve">Seaweed </v>
      </c>
      <c r="E313" s="42">
        <f>VLOOKUP($A313,'Food full composition_all'!$A$3:$AU$33,6+($B313*2),0)</f>
        <v>0</v>
      </c>
      <c r="F313" s="31" t="e">
        <f>VLOOKUP(D313,'Impact value reference table'!$B$3:$G$216,2,FALSE)</f>
        <v>#N/A</v>
      </c>
      <c r="G313" s="5" t="e">
        <f t="shared" si="124"/>
        <v>#N/A</v>
      </c>
      <c r="H313" s="31" t="e">
        <f>VLOOKUP(D313,'Impact value reference table'!$B$3:$G$216,3,FALSE)</f>
        <v>#N/A</v>
      </c>
      <c r="I313" s="5" t="e">
        <f t="shared" si="125"/>
        <v>#N/A</v>
      </c>
      <c r="J313" s="31" t="e">
        <f>VLOOKUP(D313,'Impact value reference table'!$B$3:$G$216,4,FALSE)</f>
        <v>#N/A</v>
      </c>
      <c r="K313" s="5" t="e">
        <f t="shared" si="126"/>
        <v>#N/A</v>
      </c>
      <c r="L313" s="31" t="e">
        <f>VLOOKUP(D313,'Impact value reference table'!$B$3:$G$216,5,FALSE)</f>
        <v>#N/A</v>
      </c>
      <c r="M313" s="5" t="e">
        <f t="shared" si="127"/>
        <v>#N/A</v>
      </c>
      <c r="N313" s="31" t="e">
        <f>VLOOKUP(D313,'Impact value reference table'!$B$3:$G$216,6,FALSE)</f>
        <v>#N/A</v>
      </c>
      <c r="O313" s="5" t="e">
        <f t="shared" si="128"/>
        <v>#N/A</v>
      </c>
      <c r="P313" s="31" t="e">
        <f>VLOOKUP(D313,'Impact value reference table'!$B$3:$G$216,7,FALSE)</f>
        <v>#N/A</v>
      </c>
      <c r="Q313" s="5" t="e">
        <f t="shared" si="129"/>
        <v>#N/A</v>
      </c>
    </row>
    <row r="314" spans="1:17" ht="15.6">
      <c r="A314" s="40" t="s">
        <v>178</v>
      </c>
      <c r="B314" s="5">
        <v>12</v>
      </c>
      <c r="D314" s="5" t="str">
        <f>VLOOKUP($A314,'Food full composition_all'!$A$3:$AU$33,5+($B314*2),0)</f>
        <v>Carrot, unspecified</v>
      </c>
      <c r="E314" s="42">
        <f>VLOOKUP($A314,'Food full composition_all'!$A$3:$AU$33,6+($B314*2),0)</f>
        <v>0.5</v>
      </c>
      <c r="F314" s="31">
        <f>VLOOKUP(D314,'Impact value reference table'!$B$3:$G$216,2,FALSE)</f>
        <v>0.73</v>
      </c>
      <c r="G314" s="5">
        <f t="shared" si="124"/>
        <v>1.1969153000000001E-3</v>
      </c>
      <c r="H314" s="31">
        <f>VLOOKUP(D314,'Impact value reference table'!$B$3:$G$216,3,FALSE)</f>
        <v>0.98</v>
      </c>
      <c r="I314" s="5">
        <f t="shared" si="125"/>
        <v>1.6068178000000002E-3</v>
      </c>
      <c r="J314" s="31">
        <f>VLOOKUP(D314,'Impact value reference table'!$B$3:$G$216,4,FALSE)</f>
        <v>7.07</v>
      </c>
      <c r="K314" s="5">
        <f t="shared" si="126"/>
        <v>1.1592042700000003E-2</v>
      </c>
      <c r="L314" s="31">
        <f>VLOOKUP(D314,'Impact value reference table'!$B$3:$G$216,5,FALSE)</f>
        <v>3.9</v>
      </c>
      <c r="M314" s="5">
        <f t="shared" si="127"/>
        <v>6.3944790000000007E-3</v>
      </c>
      <c r="N314" s="31">
        <f>VLOOKUP(D314,'Impact value reference table'!$B$3:$G$216,6,FALSE)</f>
        <v>68.290000000000006</v>
      </c>
      <c r="O314" s="5">
        <f t="shared" si="128"/>
        <v>0.11196896690000002</v>
      </c>
      <c r="P314" s="31" t="e">
        <f>VLOOKUP(D314,'Impact value reference table'!$B$3:$G$216,7,FALSE)</f>
        <v>#REF!</v>
      </c>
      <c r="Q314" s="5" t="e">
        <f t="shared" si="129"/>
        <v>#REF!</v>
      </c>
    </row>
    <row r="315" spans="1:17" ht="15.6">
      <c r="A315" s="40" t="s">
        <v>178</v>
      </c>
      <c r="B315" s="5">
        <v>13</v>
      </c>
      <c r="D315" s="5" t="str">
        <f>VLOOKUP($A315,'Food full composition_all'!$A$3:$AU$33,5+($B315*2),0)</f>
        <v>Tomato, raw</v>
      </c>
      <c r="E315" s="42">
        <f>VLOOKUP($A315,'Food full composition_all'!$A$3:$AU$33,6+($B315*2),0)</f>
        <v>0.5</v>
      </c>
      <c r="F315" s="31">
        <f>VLOOKUP(D315,'Impact value reference table'!$B$3:$G$216,2,FALSE)</f>
        <v>14.76</v>
      </c>
      <c r="G315" s="5">
        <f t="shared" si="124"/>
        <v>2.4200643600000002E-2</v>
      </c>
      <c r="H315" s="31">
        <f>VLOOKUP(D315,'Impact value reference table'!$B$3:$G$216,3,FALSE)</f>
        <v>5.62</v>
      </c>
      <c r="I315" s="5">
        <f t="shared" si="125"/>
        <v>9.2146082000000001E-3</v>
      </c>
      <c r="J315" s="31">
        <f>VLOOKUP(D315,'Impact value reference table'!$B$3:$G$216,4,FALSE)</f>
        <v>119.47</v>
      </c>
      <c r="K315" s="5">
        <f t="shared" si="126"/>
        <v>0.19588420670000001</v>
      </c>
      <c r="L315" s="31">
        <f>VLOOKUP(D315,'Impact value reference table'!$B$3:$G$216,5,FALSE)</f>
        <v>52.71</v>
      </c>
      <c r="M315" s="5">
        <f t="shared" si="127"/>
        <v>8.6423843100000008E-2</v>
      </c>
      <c r="N315" s="31">
        <f>VLOOKUP(D315,'Impact value reference table'!$B$3:$G$216,6,FALSE)</f>
        <v>2600.14</v>
      </c>
      <c r="O315" s="5">
        <f t="shared" si="128"/>
        <v>4.2632155454000005</v>
      </c>
      <c r="P315" s="31" t="e">
        <f>VLOOKUP(D315,'Impact value reference table'!$B$3:$G$216,7,FALSE)</f>
        <v>#REF!</v>
      </c>
      <c r="Q315" s="5" t="e">
        <f t="shared" si="129"/>
        <v>#REF!</v>
      </c>
    </row>
    <row r="316" spans="1:17" ht="15.6">
      <c r="A316" s="40" t="s">
        <v>178</v>
      </c>
      <c r="B316" s="5">
        <v>14</v>
      </c>
      <c r="D316" s="5" t="str">
        <f>VLOOKUP($A316,'Food full composition_all'!$A$3:$AU$33,5+($B316*2),0)</f>
        <v>Apple, raw</v>
      </c>
      <c r="E316" s="42">
        <f>VLOOKUP($A316,'Food full composition_all'!$A$3:$AU$33,6+($B316*2),0)</f>
        <v>0.5</v>
      </c>
      <c r="F316" s="31">
        <f>VLOOKUP(D316,'Impact value reference table'!$B$3:$G$216,2,FALSE)</f>
        <v>0.8</v>
      </c>
      <c r="G316" s="5">
        <f t="shared" si="124"/>
        <v>1.3116880000000003E-3</v>
      </c>
      <c r="H316" s="31">
        <f>VLOOKUP(D316,'Impact value reference table'!$B$3:$G$216,3,FALSE)</f>
        <v>1.2</v>
      </c>
      <c r="I316" s="5">
        <f t="shared" si="125"/>
        <v>1.9675320000000001E-3</v>
      </c>
      <c r="J316" s="31">
        <f>VLOOKUP(D316,'Impact value reference table'!$B$3:$G$216,4,FALSE)</f>
        <v>7.4</v>
      </c>
      <c r="K316" s="5">
        <f t="shared" si="126"/>
        <v>1.2133114000000002E-2</v>
      </c>
      <c r="L316" s="31">
        <f>VLOOKUP(D316,'Impact value reference table'!$B$3:$G$216,5,FALSE)</f>
        <v>10</v>
      </c>
      <c r="M316" s="5">
        <f t="shared" si="127"/>
        <v>1.6396100000000004E-2</v>
      </c>
      <c r="N316" s="31">
        <f>VLOOKUP(D316,'Impact value reference table'!$B$3:$G$216,6,FALSE)</f>
        <v>610</v>
      </c>
      <c r="O316" s="5">
        <f t="shared" si="128"/>
        <v>1.0001621000000001</v>
      </c>
      <c r="P316" s="31" t="e">
        <f>VLOOKUP(D316,'Impact value reference table'!$B$3:$G$216,7,FALSE)</f>
        <v>#REF!</v>
      </c>
      <c r="Q316" s="5" t="e">
        <f t="shared" si="129"/>
        <v>#REF!</v>
      </c>
    </row>
    <row r="317" spans="1:17" ht="16.2" thickBot="1">
      <c r="A317" s="40" t="s">
        <v>178</v>
      </c>
      <c r="B317" s="5">
        <v>15</v>
      </c>
      <c r="D317" s="5">
        <f>VLOOKUP($A317,'Food full composition_all'!$A$3:$AU$33,5+($B317*2),0)</f>
        <v>0</v>
      </c>
      <c r="E317" s="42">
        <f>VLOOKUP($A317,'Food full composition_all'!$A$3:$AU$33,6+($B317*2),0)</f>
        <v>0</v>
      </c>
      <c r="F317" s="131" t="e">
        <f>VLOOKUP(D317,'Impact value reference table'!$B$3:$G$216,2,FALSE)</f>
        <v>#N/A</v>
      </c>
      <c r="G317" s="5" t="e">
        <f t="shared" si="124"/>
        <v>#N/A</v>
      </c>
      <c r="H317" s="31" t="e">
        <f>VLOOKUP(D317,'Impact value reference table'!$B$3:$G$216,3,FALSE)</f>
        <v>#N/A</v>
      </c>
      <c r="I317" s="5" t="e">
        <f t="shared" si="125"/>
        <v>#N/A</v>
      </c>
      <c r="J317" s="31" t="e">
        <f>VLOOKUP(D317,'Impact value reference table'!$B$3:$G$216,4,FALSE)</f>
        <v>#N/A</v>
      </c>
      <c r="K317" s="5" t="e">
        <f t="shared" si="126"/>
        <v>#N/A</v>
      </c>
      <c r="L317" s="31" t="e">
        <f>VLOOKUP(D317,'Impact value reference table'!$B$3:$G$216,5,FALSE)</f>
        <v>#N/A</v>
      </c>
      <c r="M317" s="5" t="e">
        <f t="shared" si="127"/>
        <v>#N/A</v>
      </c>
      <c r="N317" s="31" t="e">
        <f>VLOOKUP(D317,'Impact value reference table'!$B$3:$G$216,6,FALSE)</f>
        <v>#N/A</v>
      </c>
      <c r="O317" s="5" t="e">
        <f t="shared" si="128"/>
        <v>#N/A</v>
      </c>
      <c r="P317" s="31" t="e">
        <f>VLOOKUP(D317,'Impact value reference table'!$B$3:$G$216,7,FALSE)</f>
        <v>#N/A</v>
      </c>
      <c r="Q317" s="5" t="e">
        <f t="shared" si="129"/>
        <v>#N/A</v>
      </c>
    </row>
    <row r="318" spans="1:17" s="30" customFormat="1" ht="15.6">
      <c r="A318" s="41" t="s">
        <v>184</v>
      </c>
      <c r="B318" s="30">
        <v>1</v>
      </c>
      <c r="C318" s="30">
        <v>329.06299999999999</v>
      </c>
      <c r="D318" s="30" t="str">
        <f>VLOOKUP($A318,'Food full composition_all'!$A$3:$AU$33,5+($B318*2),0)</f>
        <v>Wheat gluten, unspecified</v>
      </c>
      <c r="E318" s="45">
        <f>VLOOKUP($A318,'Food full composition_all'!$A$3:$AU$33,6+($B318*2),0)</f>
        <v>16</v>
      </c>
      <c r="F318" s="31">
        <f>VLOOKUP(D318,'Impact value reference table'!$B$3:$G$216,2,FALSE)</f>
        <v>0.6</v>
      </c>
      <c r="G318" s="30" t="e">
        <f t="shared" ref="G318:G327" si="130">(F318/(1000/$D$1))/100*E318</f>
        <v>#DIV/0!</v>
      </c>
      <c r="H318" s="31">
        <f>VLOOKUP(D318,'Impact value reference table'!$B$3:$G$216,3,FALSE)</f>
        <v>1.4</v>
      </c>
      <c r="I318" s="30" t="e">
        <f t="shared" ref="I318:I327" si="131">(H318/(1000/$D$1))/100*E318</f>
        <v>#DIV/0!</v>
      </c>
      <c r="J318" s="31">
        <f>VLOOKUP(D318,'Impact value reference table'!$B$3:$G$216,4,FALSE)</f>
        <v>5</v>
      </c>
      <c r="K318" s="30" t="e">
        <f t="shared" ref="K318:K327" si="132">(J318/(1000/$D$1))/100*E318</f>
        <v>#DIV/0!</v>
      </c>
      <c r="L318" s="31">
        <f>VLOOKUP(D318,'Impact value reference table'!$B$3:$G$216,5,FALSE)</f>
        <v>2.7</v>
      </c>
      <c r="M318" s="30" t="e">
        <f t="shared" ref="M318:M327" si="133">(L318/(1000/$D$1))/100*E318</f>
        <v>#DIV/0!</v>
      </c>
      <c r="N318" s="31">
        <f>VLOOKUP(D318,'Impact value reference table'!$B$3:$G$216,6,FALSE)</f>
        <v>242</v>
      </c>
      <c r="O318" s="30" t="e">
        <f t="shared" ref="O318:O327" si="134">(N318/(1000/$D$1))/100*E318</f>
        <v>#DIV/0!</v>
      </c>
      <c r="P318" s="31" t="e">
        <f>VLOOKUP(D318,'Impact value reference table'!$B$3:$G$216,7,FALSE)</f>
        <v>#REF!</v>
      </c>
      <c r="Q318" s="30" t="e">
        <f t="shared" ref="Q318:Q327" si="135">(P318/(1000/$D$1))/100*E318</f>
        <v>#REF!</v>
      </c>
    </row>
    <row r="319" spans="1:17" ht="15.6">
      <c r="A319" s="40" t="s">
        <v>184</v>
      </c>
      <c r="B319" s="5">
        <v>2</v>
      </c>
      <c r="D319" s="5" t="str">
        <f>VLOOKUP($A319,'Food full composition_all'!$A$3:$AU$33,5+($B319*2),0)</f>
        <v>Corn gluten meal 21, unspecified</v>
      </c>
      <c r="E319" s="42">
        <f>VLOOKUP($A319,'Food full composition_all'!$A$3:$AU$33,6+($B319*2),0)</f>
        <v>11</v>
      </c>
      <c r="F319" s="31">
        <f>VLOOKUP(D319,'Impact value reference table'!$B$3:$G$216,2,FALSE)</f>
        <v>0.7</v>
      </c>
      <c r="G319" s="5" t="e">
        <f t="shared" si="130"/>
        <v>#DIV/0!</v>
      </c>
      <c r="H319" s="31">
        <f>VLOOKUP(D319,'Impact value reference table'!$B$3:$G$216,3,FALSE)</f>
        <v>0.4</v>
      </c>
      <c r="I319" s="5" t="e">
        <f t="shared" si="131"/>
        <v>#DIV/0!</v>
      </c>
      <c r="J319" s="31">
        <f>VLOOKUP(D319,'Impact value reference table'!$B$3:$G$216,4,FALSE)</f>
        <v>2.6</v>
      </c>
      <c r="K319" s="5" t="e">
        <f t="shared" si="132"/>
        <v>#DIV/0!</v>
      </c>
      <c r="L319" s="31">
        <f>VLOOKUP(D319,'Impact value reference table'!$B$3:$G$216,5,FALSE)</f>
        <v>0.9</v>
      </c>
      <c r="M319" s="5" t="e">
        <f t="shared" si="133"/>
        <v>#DIV/0!</v>
      </c>
      <c r="N319" s="31">
        <f>VLOOKUP(D319,'Impact value reference table'!$B$3:$G$216,6,FALSE)</f>
        <v>48</v>
      </c>
      <c r="O319" s="5" t="e">
        <f t="shared" si="134"/>
        <v>#DIV/0!</v>
      </c>
      <c r="P319" s="31" t="e">
        <f>VLOOKUP(D319,'Impact value reference table'!$B$3:$G$216,7,FALSE)</f>
        <v>#REF!</v>
      </c>
      <c r="Q319" s="5" t="e">
        <f t="shared" si="135"/>
        <v>#REF!</v>
      </c>
    </row>
    <row r="320" spans="1:17" ht="15.6">
      <c r="A320" s="40" t="s">
        <v>184</v>
      </c>
      <c r="B320" s="5">
        <v>3</v>
      </c>
      <c r="D320" s="5" t="str">
        <f>VLOOKUP($A320,'Food full composition_all'!$A$3:$AU$33,5+($B320*2),0)</f>
        <v>Sunflower seed, toasted</v>
      </c>
      <c r="E320" s="42">
        <f>VLOOKUP($A320,'Food full composition_all'!$A$3:$AU$33,6+($B320*2),0)</f>
        <v>7.5</v>
      </c>
      <c r="F320" s="31">
        <f>VLOOKUP(D320,'Impact value reference table'!$B$3:$G$216,2,FALSE)</f>
        <v>7.0000000000000007E-2</v>
      </c>
      <c r="G320" s="5" t="e">
        <f t="shared" si="130"/>
        <v>#DIV/0!</v>
      </c>
      <c r="H320" s="31">
        <f>VLOOKUP(D320,'Impact value reference table'!$B$3:$G$216,3,FALSE)</f>
        <v>0.09</v>
      </c>
      <c r="I320" s="5" t="e">
        <f t="shared" si="131"/>
        <v>#DIV/0!</v>
      </c>
      <c r="J320" s="31">
        <f>VLOOKUP(D320,'Impact value reference table'!$B$3:$G$216,4,FALSE)</f>
        <v>1.1000000000000001</v>
      </c>
      <c r="K320" s="5" t="e">
        <f t="shared" si="132"/>
        <v>#DIV/0!</v>
      </c>
      <c r="L320" s="31">
        <f>VLOOKUP(D320,'Impact value reference table'!$B$3:$G$216,5,FALSE)</f>
        <v>0.4</v>
      </c>
      <c r="M320" s="5" t="e">
        <f t="shared" si="133"/>
        <v>#DIV/0!</v>
      </c>
      <c r="N320" s="31">
        <f>VLOOKUP(D320,'Impact value reference table'!$B$3:$G$216,6,FALSE)</f>
        <v>17.7</v>
      </c>
      <c r="O320" s="5" t="e">
        <f t="shared" si="134"/>
        <v>#DIV/0!</v>
      </c>
      <c r="P320" s="31" t="e">
        <f>VLOOKUP(D320,'Impact value reference table'!$B$3:$G$216,7,FALSE)</f>
        <v>#REF!</v>
      </c>
      <c r="Q320" s="5" t="e">
        <f t="shared" si="135"/>
        <v>#REF!</v>
      </c>
    </row>
    <row r="321" spans="1:17" ht="15.6">
      <c r="A321" s="40" t="s">
        <v>184</v>
      </c>
      <c r="B321" s="5">
        <v>4</v>
      </c>
      <c r="D321" s="5" t="str">
        <f>VLOOKUP($A321,'Food full composition_all'!$A$3:$AU$33,5+($B321*2),0)</f>
        <v>Lupine</v>
      </c>
      <c r="E321" s="42">
        <f>VLOOKUP($A321,'Food full composition_all'!$A$3:$AU$33,6+($B321*2),0)</f>
        <v>0</v>
      </c>
      <c r="F321" s="31" t="e">
        <f>VLOOKUP(D321,'Impact value reference table'!$B$3:$G$216,2,FALSE)</f>
        <v>#N/A</v>
      </c>
      <c r="G321" s="5" t="e">
        <f t="shared" si="130"/>
        <v>#N/A</v>
      </c>
      <c r="H321" s="31" t="e">
        <f>VLOOKUP(D321,'Impact value reference table'!$B$3:$G$216,3,FALSE)</f>
        <v>#N/A</v>
      </c>
      <c r="I321" s="5" t="e">
        <f t="shared" si="131"/>
        <v>#N/A</v>
      </c>
      <c r="J321" s="31" t="e">
        <f>VLOOKUP(D321,'Impact value reference table'!$B$3:$G$216,4,FALSE)</f>
        <v>#N/A</v>
      </c>
      <c r="K321" s="5" t="e">
        <f t="shared" si="132"/>
        <v>#N/A</v>
      </c>
      <c r="L321" s="31" t="e">
        <f>VLOOKUP(D321,'Impact value reference table'!$B$3:$G$216,5,FALSE)</f>
        <v>#N/A</v>
      </c>
      <c r="M321" s="5" t="e">
        <f t="shared" si="133"/>
        <v>#N/A</v>
      </c>
      <c r="N321" s="31" t="e">
        <f>VLOOKUP(D321,'Impact value reference table'!$B$3:$G$216,6,FALSE)</f>
        <v>#N/A</v>
      </c>
      <c r="O321" s="5" t="e">
        <f t="shared" si="134"/>
        <v>#N/A</v>
      </c>
      <c r="P321" s="31" t="e">
        <f>VLOOKUP(D321,'Impact value reference table'!$B$3:$G$216,7,FALSE)</f>
        <v>#N/A</v>
      </c>
      <c r="Q321" s="5" t="e">
        <f t="shared" si="135"/>
        <v>#N/A</v>
      </c>
    </row>
    <row r="322" spans="1:17" ht="15.6">
      <c r="A322" s="40" t="s">
        <v>184</v>
      </c>
      <c r="B322" s="5">
        <v>5</v>
      </c>
      <c r="D322" s="5" t="str">
        <f>VLOOKUP($A322,'Food full composition_all'!$A$3:$AU$33,5+($B322*2),0)</f>
        <v>Coconut oil, unspecified</v>
      </c>
      <c r="E322" s="42">
        <f>VLOOKUP($A322,'Food full composition_all'!$A$3:$AU$33,6+($B322*2),0)</f>
        <v>4.3</v>
      </c>
      <c r="F322" s="31">
        <f>VLOOKUP(D322,'Impact value reference table'!$B$3:$G$216,2,FALSE)</f>
        <v>1.28</v>
      </c>
      <c r="G322" s="5" t="e">
        <f t="shared" si="130"/>
        <v>#DIV/0!</v>
      </c>
      <c r="H322" s="31">
        <f>VLOOKUP(D322,'Impact value reference table'!$B$3:$G$216,3,FALSE)</f>
        <v>0.73</v>
      </c>
      <c r="I322" s="5" t="e">
        <f t="shared" si="131"/>
        <v>#DIV/0!</v>
      </c>
      <c r="J322" s="31">
        <f>VLOOKUP(D322,'Impact value reference table'!$B$3:$G$216,4,FALSE)</f>
        <v>1.78</v>
      </c>
      <c r="K322" s="5" t="e">
        <f t="shared" si="132"/>
        <v>#DIV/0!</v>
      </c>
      <c r="L322" s="31">
        <f>VLOOKUP(D322,'Impact value reference table'!$B$3:$G$216,5,FALSE)</f>
        <v>1.33</v>
      </c>
      <c r="M322" s="5" t="e">
        <f t="shared" si="133"/>
        <v>#DIV/0!</v>
      </c>
      <c r="N322" s="31">
        <f>VLOOKUP(D322,'Impact value reference table'!$B$3:$G$216,6,FALSE)</f>
        <v>46.11</v>
      </c>
      <c r="O322" s="5" t="e">
        <f t="shared" si="134"/>
        <v>#DIV/0!</v>
      </c>
      <c r="P322" s="31" t="e">
        <f>VLOOKUP(D322,'Impact value reference table'!$B$3:$G$216,7,FALSE)</f>
        <v>#REF!</v>
      </c>
      <c r="Q322" s="5" t="e">
        <f t="shared" si="135"/>
        <v>#REF!</v>
      </c>
    </row>
    <row r="323" spans="1:17" ht="15.6">
      <c r="A323" s="40" t="s">
        <v>184</v>
      </c>
      <c r="B323" s="5">
        <v>6</v>
      </c>
      <c r="D323" s="5" t="str">
        <f>VLOOKUP($A323,'Food full composition_all'!$A$3:$AU$33,5+($B323*2),0)</f>
        <v xml:space="preserve">Minerals </v>
      </c>
      <c r="E323" s="42">
        <f>VLOOKUP($A323,'Food full composition_all'!$A$3:$AU$33,6+($B323*2),0)</f>
        <v>0</v>
      </c>
      <c r="F323" s="31" t="e">
        <f>VLOOKUP(D323,'Impact value reference table'!$B$3:$G$216,2,FALSE)</f>
        <v>#N/A</v>
      </c>
      <c r="G323" s="5" t="e">
        <f t="shared" si="130"/>
        <v>#N/A</v>
      </c>
      <c r="H323" s="31" t="e">
        <f>VLOOKUP(D323,'Impact value reference table'!$B$3:$G$216,3,FALSE)</f>
        <v>#N/A</v>
      </c>
      <c r="I323" s="5" t="e">
        <f t="shared" si="131"/>
        <v>#N/A</v>
      </c>
      <c r="J323" s="31" t="e">
        <f>VLOOKUP(D323,'Impact value reference table'!$B$3:$G$216,4,FALSE)</f>
        <v>#N/A</v>
      </c>
      <c r="K323" s="5" t="e">
        <f t="shared" si="132"/>
        <v>#N/A</v>
      </c>
      <c r="L323" s="31" t="e">
        <f>VLOOKUP(D323,'Impact value reference table'!$B$3:$G$216,5,FALSE)</f>
        <v>#N/A</v>
      </c>
      <c r="M323" s="5" t="e">
        <f t="shared" si="133"/>
        <v>#N/A</v>
      </c>
      <c r="N323" s="31" t="e">
        <f>VLOOKUP(D323,'Impact value reference table'!$B$3:$G$216,6,FALSE)</f>
        <v>#N/A</v>
      </c>
      <c r="O323" s="5" t="e">
        <f t="shared" si="134"/>
        <v>#N/A</v>
      </c>
      <c r="P323" s="31" t="e">
        <f>VLOOKUP(D323,'Impact value reference table'!$B$3:$G$216,7,FALSE)</f>
        <v>#N/A</v>
      </c>
      <c r="Q323" s="5" t="e">
        <f t="shared" si="135"/>
        <v>#N/A</v>
      </c>
    </row>
    <row r="324" spans="1:17" ht="15.6">
      <c r="A324" s="40" t="s">
        <v>184</v>
      </c>
      <c r="B324" s="5">
        <v>7</v>
      </c>
      <c r="D324" s="5" t="str">
        <f>VLOOKUP($A324,'Food full composition_all'!$A$3:$AU$33,5+($B324*2),0)</f>
        <v>Brewer's yeast, unspecified</v>
      </c>
      <c r="E324" s="42">
        <f>VLOOKUP($A324,'Food full composition_all'!$A$3:$AU$33,6+($B324*2),0)</f>
        <v>4</v>
      </c>
      <c r="F324" s="31">
        <f>VLOOKUP(D324,'Impact value reference table'!$B$3:$G$216,2,FALSE)</f>
        <v>0</v>
      </c>
      <c r="G324" s="5" t="e">
        <f t="shared" si="130"/>
        <v>#DIV/0!</v>
      </c>
      <c r="H324" s="31">
        <f>VLOOKUP(D324,'Impact value reference table'!$B$3:$G$216,3,FALSE)</f>
        <v>0</v>
      </c>
      <c r="I324" s="5" t="e">
        <f t="shared" si="131"/>
        <v>#DIV/0!</v>
      </c>
      <c r="J324" s="31">
        <f>VLOOKUP(D324,'Impact value reference table'!$B$3:$G$216,4,FALSE)</f>
        <v>0</v>
      </c>
      <c r="K324" s="5" t="e">
        <f t="shared" si="132"/>
        <v>#DIV/0!</v>
      </c>
      <c r="L324" s="31">
        <f>VLOOKUP(D324,'Impact value reference table'!$B$3:$G$216,5,FALSE)</f>
        <v>0</v>
      </c>
      <c r="M324" s="5" t="e">
        <f t="shared" si="133"/>
        <v>#DIV/0!</v>
      </c>
      <c r="N324" s="31">
        <f>VLOOKUP(D324,'Impact value reference table'!$B$3:$G$216,6,FALSE)</f>
        <v>0</v>
      </c>
      <c r="O324" s="5" t="e">
        <f t="shared" si="134"/>
        <v>#DIV/0!</v>
      </c>
      <c r="P324" s="31" t="e">
        <f>VLOOKUP(D324,'Impact value reference table'!$B$3:$G$216,7,FALSE)</f>
        <v>#REF!</v>
      </c>
      <c r="Q324" s="5" t="e">
        <f t="shared" si="135"/>
        <v>#REF!</v>
      </c>
    </row>
    <row r="325" spans="1:17" ht="15.6">
      <c r="A325" s="40" t="s">
        <v>184</v>
      </c>
      <c r="B325" s="5">
        <v>8</v>
      </c>
      <c r="D325" s="5" t="str">
        <f>VLOOKUP($A325,'Food full composition_all'!$A$3:$AU$33,5+($B325*2),0)</f>
        <v>Baobab</v>
      </c>
      <c r="E325" s="42">
        <f>VLOOKUP($A325,'Food full composition_all'!$A$3:$AU$33,6+($B325*2),0)</f>
        <v>0</v>
      </c>
      <c r="F325" s="31" t="e">
        <f>VLOOKUP(D325,'Impact value reference table'!$B$3:$G$216,2,FALSE)</f>
        <v>#N/A</v>
      </c>
      <c r="G325" s="5" t="e">
        <f t="shared" si="130"/>
        <v>#N/A</v>
      </c>
      <c r="H325" s="31" t="e">
        <f>VLOOKUP(D325,'Impact value reference table'!$B$3:$G$216,3,FALSE)</f>
        <v>#N/A</v>
      </c>
      <c r="I325" s="5" t="e">
        <f t="shared" si="131"/>
        <v>#N/A</v>
      </c>
      <c r="J325" s="31" t="e">
        <f>VLOOKUP(D325,'Impact value reference table'!$B$3:$G$216,4,FALSE)</f>
        <v>#N/A</v>
      </c>
      <c r="K325" s="5" t="e">
        <f t="shared" si="132"/>
        <v>#N/A</v>
      </c>
      <c r="L325" s="31" t="e">
        <f>VLOOKUP(D325,'Impact value reference table'!$B$3:$G$216,5,FALSE)</f>
        <v>#N/A</v>
      </c>
      <c r="M325" s="5" t="e">
        <f t="shared" si="133"/>
        <v>#N/A</v>
      </c>
      <c r="N325" s="31" t="e">
        <f>VLOOKUP(D325,'Impact value reference table'!$B$3:$G$216,6,FALSE)</f>
        <v>#N/A</v>
      </c>
      <c r="O325" s="5" t="e">
        <f t="shared" si="134"/>
        <v>#N/A</v>
      </c>
      <c r="P325" s="31" t="e">
        <f>VLOOKUP(D325,'Impact value reference table'!$B$3:$G$216,7,FALSE)</f>
        <v>#N/A</v>
      </c>
      <c r="Q325" s="5" t="e">
        <f t="shared" si="135"/>
        <v>#N/A</v>
      </c>
    </row>
    <row r="326" spans="1:17" ht="15.6">
      <c r="A326" s="40" t="s">
        <v>184</v>
      </c>
      <c r="B326" s="5">
        <v>9</v>
      </c>
      <c r="D326" s="5" t="str">
        <f>VLOOKUP($A326,'Food full composition_all'!$A$3:$AU$33,5+($B326*2),0)</f>
        <v>White rice, cooked</v>
      </c>
      <c r="E326" s="42">
        <f>VLOOKUP($A326,'Food full composition_all'!$A$3:$AU$33,6+($B326*2),0)</f>
        <v>2</v>
      </c>
      <c r="F326" s="31">
        <f>VLOOKUP(D326,'Impact value reference table'!$B$3:$G$216,2,FALSE)</f>
        <v>0.8</v>
      </c>
      <c r="G326" s="5" t="e">
        <f t="shared" si="130"/>
        <v>#DIV/0!</v>
      </c>
      <c r="H326" s="31">
        <f>VLOOKUP(D326,'Impact value reference table'!$B$3:$G$216,3,FALSE)</f>
        <v>1.2</v>
      </c>
      <c r="I326" s="5" t="e">
        <f t="shared" si="131"/>
        <v>#DIV/0!</v>
      </c>
      <c r="J326" s="31">
        <f>VLOOKUP(D326,'Impact value reference table'!$B$3:$G$216,4,FALSE)</f>
        <v>7.4</v>
      </c>
      <c r="K326" s="5" t="e">
        <f t="shared" si="132"/>
        <v>#DIV/0!</v>
      </c>
      <c r="L326" s="31">
        <f>VLOOKUP(D326,'Impact value reference table'!$B$3:$G$216,5,FALSE)</f>
        <v>10</v>
      </c>
      <c r="M326" s="5" t="e">
        <f t="shared" si="133"/>
        <v>#DIV/0!</v>
      </c>
      <c r="N326" s="31">
        <f>VLOOKUP(D326,'Impact value reference table'!$B$3:$G$216,6,FALSE)</f>
        <v>610</v>
      </c>
      <c r="O326" s="5" t="e">
        <f t="shared" si="134"/>
        <v>#DIV/0!</v>
      </c>
      <c r="P326" s="31" t="e">
        <f>VLOOKUP(D326,'Impact value reference table'!$B$3:$G$216,7,FALSE)</f>
        <v>#REF!</v>
      </c>
      <c r="Q326" s="5" t="e">
        <f t="shared" si="135"/>
        <v>#REF!</v>
      </c>
    </row>
    <row r="327" spans="1:17" ht="16.2" thickBot="1">
      <c r="A327" s="40" t="s">
        <v>184</v>
      </c>
      <c r="B327" s="5">
        <v>10</v>
      </c>
      <c r="D327" s="5">
        <f>VLOOKUP($A327,'Food full composition_all'!$A$3:$AU$33,5+($B327*2),0)</f>
        <v>0</v>
      </c>
      <c r="E327" s="42">
        <f>VLOOKUP($A327,'Food full composition_all'!$A$3:$AU$33,6+($B327*2),0)</f>
        <v>0</v>
      </c>
      <c r="F327" s="131" t="e">
        <f>VLOOKUP(D327,'Impact value reference table'!$B$3:$G$216,2,FALSE)</f>
        <v>#N/A</v>
      </c>
      <c r="G327" s="5" t="e">
        <f t="shared" si="130"/>
        <v>#N/A</v>
      </c>
      <c r="H327" s="31" t="e">
        <f>VLOOKUP(D327,'Impact value reference table'!$B$3:$G$216,3,FALSE)</f>
        <v>#N/A</v>
      </c>
      <c r="I327" s="5" t="e">
        <f t="shared" si="131"/>
        <v>#N/A</v>
      </c>
      <c r="J327" s="31" t="e">
        <f>VLOOKUP(D327,'Impact value reference table'!$B$3:$G$216,4,FALSE)</f>
        <v>#N/A</v>
      </c>
      <c r="K327" s="5" t="e">
        <f t="shared" si="132"/>
        <v>#N/A</v>
      </c>
      <c r="L327" s="31" t="e">
        <f>VLOOKUP(D327,'Impact value reference table'!$B$3:$G$216,5,FALSE)</f>
        <v>#N/A</v>
      </c>
      <c r="M327" s="5" t="e">
        <f t="shared" si="133"/>
        <v>#N/A</v>
      </c>
      <c r="N327" s="31" t="e">
        <f>VLOOKUP(D327,'Impact value reference table'!$B$3:$G$216,6,FALSE)</f>
        <v>#N/A</v>
      </c>
      <c r="O327" s="5" t="e">
        <f t="shared" si="134"/>
        <v>#N/A</v>
      </c>
      <c r="P327" s="31" t="e">
        <f>VLOOKUP(D327,'Impact value reference table'!$B$3:$G$216,7,FALSE)</f>
        <v>#N/A</v>
      </c>
      <c r="Q327" s="5" t="e">
        <f t="shared" si="135"/>
        <v>#N/A</v>
      </c>
    </row>
    <row r="328" spans="1:17" s="30" customFormat="1" ht="15.6">
      <c r="A328" s="29" t="s">
        <v>190</v>
      </c>
      <c r="B328" s="30">
        <v>1</v>
      </c>
      <c r="C328" s="30">
        <v>339.97199999999998</v>
      </c>
      <c r="D328" s="30" t="str">
        <f>VLOOKUP($A328,'Food full composition_all'!$A$3:$AU$33,5+($B328*2),0)</f>
        <v>Chicken meat, raw</v>
      </c>
      <c r="E328" s="45">
        <f>VLOOKUP($A328,'Food full composition_all'!$A$3:$AU$33,6+($B328*2),0)</f>
        <v>24</v>
      </c>
      <c r="F328" s="31">
        <f>VLOOKUP(D328,'Impact value reference table'!$B$3:$G$216,2,FALSE)</f>
        <v>8</v>
      </c>
      <c r="G328" s="130">
        <f t="shared" ref="G328:G340" si="136">(F328/(1000/$C$328))/100*E328</f>
        <v>0.65274624000000003</v>
      </c>
      <c r="H328" s="31">
        <f>VLOOKUP(D328,'Impact value reference table'!$B$3:$G$216,3,FALSE)</f>
        <v>6.42</v>
      </c>
      <c r="I328" s="130">
        <f t="shared" ref="I328:I340" si="137">(H328/(1000/$C$328))/100*E328</f>
        <v>0.52382885759999998</v>
      </c>
      <c r="J328" s="31">
        <f>VLOOKUP(D328,'Impact value reference table'!$B$3:$G$216,4,FALSE)</f>
        <v>66.489999999999995</v>
      </c>
      <c r="K328" s="130">
        <f t="shared" ref="K328:K340" si="138">(J328/(1000/$C$328))/100*E328</f>
        <v>5.4251371871999998</v>
      </c>
      <c r="L328" s="31">
        <f>VLOOKUP(D328,'Impact value reference table'!$B$3:$G$216,5,FALSE)</f>
        <v>31.55</v>
      </c>
      <c r="M328" s="130">
        <f t="shared" ref="M328:M340" si="139">(L328/(1000/$C$328))/100*E328</f>
        <v>2.574267984</v>
      </c>
      <c r="N328" s="31">
        <f>VLOOKUP(D328,'Impact value reference table'!$B$3:$G$216,6,FALSE)</f>
        <v>429.36</v>
      </c>
      <c r="O328" s="130">
        <f t="shared" ref="O328:O340" si="140">(N328/(1000/$C$328))/100*E328</f>
        <v>35.032890700800003</v>
      </c>
      <c r="P328" s="31" t="e">
        <f>VLOOKUP(D328,'Impact value reference table'!$B$3:$G$216,7,FALSE)</f>
        <v>#REF!</v>
      </c>
      <c r="Q328" s="130" t="e">
        <f t="shared" ref="Q328:Q340" si="141">(P328/(1000/$C$328))/100*E328</f>
        <v>#REF!</v>
      </c>
    </row>
    <row r="329" spans="1:17" ht="15.6">
      <c r="A329" s="26" t="s">
        <v>190</v>
      </c>
      <c r="B329" s="5">
        <v>2</v>
      </c>
      <c r="D329" s="5" t="str">
        <f>VLOOKUP($A329,'Food full composition_all'!$A$3:$AU$33,5+($B329*2),0)</f>
        <v>White rice, cooked</v>
      </c>
      <c r="E329" s="42">
        <f>VLOOKUP($A329,'Food full composition_all'!$A$3:$AU$33,6+($B329*2),0)</f>
        <v>19</v>
      </c>
      <c r="F329" s="31">
        <f>VLOOKUP(D329,'Impact value reference table'!$B$3:$G$216,2,FALSE)</f>
        <v>0.8</v>
      </c>
      <c r="G329" s="5">
        <f t="shared" si="136"/>
        <v>5.167574400000001E-2</v>
      </c>
      <c r="H329" s="31">
        <f>VLOOKUP(D329,'Impact value reference table'!$B$3:$G$216,3,FALSE)</f>
        <v>1.2</v>
      </c>
      <c r="I329" s="5">
        <f t="shared" si="137"/>
        <v>7.7513616000000007E-2</v>
      </c>
      <c r="J329" s="31">
        <f>VLOOKUP(D329,'Impact value reference table'!$B$3:$G$216,4,FALSE)</f>
        <v>7.4</v>
      </c>
      <c r="K329" s="5">
        <f t="shared" si="138"/>
        <v>0.47800063200000004</v>
      </c>
      <c r="L329" s="31">
        <f>VLOOKUP(D329,'Impact value reference table'!$B$3:$G$216,5,FALSE)</f>
        <v>10</v>
      </c>
      <c r="M329" s="5">
        <f t="shared" si="139"/>
        <v>0.64594679999999993</v>
      </c>
      <c r="N329" s="31">
        <f>VLOOKUP(D329,'Impact value reference table'!$B$3:$G$216,6,FALSE)</f>
        <v>610</v>
      </c>
      <c r="O329" s="5">
        <f t="shared" si="140"/>
        <v>39.402754800000004</v>
      </c>
      <c r="P329" s="31" t="e">
        <f>VLOOKUP(D329,'Impact value reference table'!$B$3:$G$216,7,FALSE)</f>
        <v>#REF!</v>
      </c>
      <c r="Q329" s="5" t="e">
        <f t="shared" si="141"/>
        <v>#REF!</v>
      </c>
    </row>
    <row r="330" spans="1:17" ht="15.6">
      <c r="A330" s="26" t="s">
        <v>190</v>
      </c>
      <c r="B330" s="5">
        <v>3</v>
      </c>
      <c r="D330" s="5" t="str">
        <f>VLOOKUP($A330,'Food full composition_all'!$A$3:$AU$33,5+($B330*2),0)</f>
        <v>Poultry fat, unspecified</v>
      </c>
      <c r="E330" s="42">
        <f>VLOOKUP($A330,'Food full composition_all'!$A$3:$AU$33,6+($B330*2),0)</f>
        <v>4</v>
      </c>
      <c r="F330" s="31">
        <f>VLOOKUP(D330,'Impact value reference table'!$B$3:$G$216,2,FALSE)</f>
        <v>0</v>
      </c>
      <c r="G330" s="5">
        <f t="shared" si="136"/>
        <v>0</v>
      </c>
      <c r="H330" s="31">
        <f>VLOOKUP(D330,'Impact value reference table'!$B$3:$G$216,3,FALSE)</f>
        <v>0</v>
      </c>
      <c r="I330" s="5">
        <f t="shared" si="137"/>
        <v>0</v>
      </c>
      <c r="J330" s="31">
        <f>VLOOKUP(D330,'Impact value reference table'!$B$3:$G$216,4,FALSE)</f>
        <v>0</v>
      </c>
      <c r="K330" s="5">
        <f t="shared" si="138"/>
        <v>0</v>
      </c>
      <c r="L330" s="31">
        <f>VLOOKUP(D330,'Impact value reference table'!$B$3:$G$216,5,FALSE)</f>
        <v>0</v>
      </c>
      <c r="M330" s="5">
        <f t="shared" si="139"/>
        <v>0</v>
      </c>
      <c r="N330" s="31">
        <f>VLOOKUP(D330,'Impact value reference table'!$B$3:$G$216,6,FALSE)</f>
        <v>0</v>
      </c>
      <c r="O330" s="5">
        <f t="shared" si="140"/>
        <v>0</v>
      </c>
      <c r="P330" s="31" t="e">
        <f>VLOOKUP(D330,'Impact value reference table'!$B$3:$G$216,7,FALSE)</f>
        <v>#REF!</v>
      </c>
      <c r="Q330" s="5" t="e">
        <f t="shared" si="141"/>
        <v>#REF!</v>
      </c>
    </row>
    <row r="331" spans="1:17" ht="15.6">
      <c r="A331" s="26" t="s">
        <v>190</v>
      </c>
      <c r="B331" s="5">
        <v>4</v>
      </c>
      <c r="D331" s="5" t="str">
        <f>VLOOKUP($A331,'Food full composition_all'!$A$3:$AU$33,5+($B331*2),0)</f>
        <v>Chicken liver, cooked</v>
      </c>
      <c r="E331" s="42">
        <f>VLOOKUP($A331,'Food full composition_all'!$A$3:$AU$33,6+($B331*2),0)</f>
        <v>2</v>
      </c>
      <c r="F331" s="31">
        <f>VLOOKUP(D331,'Impact value reference table'!$B$3:$G$216,2,FALSE)</f>
        <v>10.4</v>
      </c>
      <c r="G331" s="5">
        <f t="shared" si="136"/>
        <v>7.0714176000000004E-2</v>
      </c>
      <c r="H331" s="31">
        <f>VLOOKUP(D331,'Impact value reference table'!$B$3:$G$216,3,FALSE)</f>
        <v>8.35</v>
      </c>
      <c r="I331" s="5">
        <f t="shared" si="137"/>
        <v>5.6775323999999995E-2</v>
      </c>
      <c r="J331" s="31">
        <f>VLOOKUP(D331,'Impact value reference table'!$B$3:$G$216,4,FALSE)</f>
        <v>86.42</v>
      </c>
      <c r="K331" s="5">
        <f t="shared" si="138"/>
        <v>0.58760760480000007</v>
      </c>
      <c r="L331" s="31">
        <f>VLOOKUP(D331,'Impact value reference table'!$B$3:$G$216,5,FALSE)</f>
        <v>41.01</v>
      </c>
      <c r="M331" s="5">
        <f t="shared" si="139"/>
        <v>0.27884503439999997</v>
      </c>
      <c r="N331" s="31">
        <f>VLOOKUP(D331,'Impact value reference table'!$B$3:$G$216,6,FALSE)</f>
        <v>558.04</v>
      </c>
      <c r="O331" s="5">
        <f t="shared" si="140"/>
        <v>3.7943594975999999</v>
      </c>
      <c r="P331" s="31" t="e">
        <f>VLOOKUP(D331,'Impact value reference table'!$B$3:$G$216,7,FALSE)</f>
        <v>#REF!</v>
      </c>
      <c r="Q331" s="5" t="e">
        <f t="shared" si="141"/>
        <v>#REF!</v>
      </c>
    </row>
    <row r="332" spans="1:17" ht="15.6">
      <c r="A332" s="26" t="s">
        <v>190</v>
      </c>
      <c r="B332" s="5">
        <v>5</v>
      </c>
      <c r="D332" s="5" t="str">
        <f>VLOOKUP($A332,'Food full composition_all'!$A$3:$AU$33,5+($B332*2),0)</f>
        <v>Whole oats, raw</v>
      </c>
      <c r="E332" s="42">
        <f>VLOOKUP($A332,'Food full composition_all'!$A$3:$AU$33,6+($B332*2),0)</f>
        <v>3.5</v>
      </c>
      <c r="F332" s="31">
        <f>VLOOKUP(D332,'Impact value reference table'!$B$3:$G$216,2,FALSE)</f>
        <v>7.6</v>
      </c>
      <c r="G332" s="5">
        <f t="shared" si="136"/>
        <v>9.0432551999999999E-2</v>
      </c>
      <c r="H332" s="31">
        <f>VLOOKUP(D332,'Impact value reference table'!$B$3:$G$216,3,FALSE)</f>
        <v>2.5</v>
      </c>
      <c r="I332" s="5">
        <f t="shared" si="137"/>
        <v>2.9747549999999998E-2</v>
      </c>
      <c r="J332" s="31">
        <f>VLOOKUP(D332,'Impact value reference table'!$B$3:$G$216,4,FALSE)</f>
        <v>4.0999999999999996</v>
      </c>
      <c r="K332" s="5">
        <f t="shared" si="138"/>
        <v>4.8785981999999999E-2</v>
      </c>
      <c r="L332" s="31">
        <f>VLOOKUP(D332,'Impact value reference table'!$B$3:$G$216,5,FALSE)</f>
        <v>4.3</v>
      </c>
      <c r="M332" s="5">
        <f t="shared" si="139"/>
        <v>5.1165785999999991E-2</v>
      </c>
      <c r="N332" s="31">
        <f>VLOOKUP(D332,'Impact value reference table'!$B$3:$G$216,6,FALSE)</f>
        <v>184</v>
      </c>
      <c r="O332" s="5">
        <f t="shared" si="140"/>
        <v>2.1894196799999999</v>
      </c>
      <c r="P332" s="31" t="e">
        <f>VLOOKUP(D332,'Impact value reference table'!$B$3:$G$216,7,FALSE)</f>
        <v>#REF!</v>
      </c>
      <c r="Q332" s="5" t="e">
        <f t="shared" si="141"/>
        <v>#REF!</v>
      </c>
    </row>
    <row r="333" spans="1:17" ht="15.6">
      <c r="A333" s="26" t="s">
        <v>190</v>
      </c>
      <c r="B333" s="5">
        <v>6</v>
      </c>
      <c r="D333" s="5" t="str">
        <f>VLOOKUP($A333,'Food full composition_all'!$A$3:$AU$33,5+($B333*2),0)</f>
        <v>Dried alfalfa</v>
      </c>
      <c r="E333" s="42">
        <f>VLOOKUP($A333,'Food full composition_all'!$A$3:$AU$33,6+($B333*2),0)</f>
        <v>0</v>
      </c>
      <c r="F333" s="31" t="e">
        <f>VLOOKUP(D333,'Impact value reference table'!$B$3:$G$216,2,FALSE)</f>
        <v>#N/A</v>
      </c>
      <c r="G333" s="5" t="e">
        <f t="shared" si="136"/>
        <v>#N/A</v>
      </c>
      <c r="H333" s="31" t="e">
        <f>VLOOKUP(D333,'Impact value reference table'!$B$3:$G$216,3,FALSE)</f>
        <v>#N/A</v>
      </c>
      <c r="I333" s="5" t="e">
        <f t="shared" si="137"/>
        <v>#N/A</v>
      </c>
      <c r="J333" s="31" t="e">
        <f>VLOOKUP(D333,'Impact value reference table'!$B$3:$G$216,4,FALSE)</f>
        <v>#N/A</v>
      </c>
      <c r="K333" s="5" t="e">
        <f t="shared" si="138"/>
        <v>#N/A</v>
      </c>
      <c r="L333" s="31" t="e">
        <f>VLOOKUP(D333,'Impact value reference table'!$B$3:$G$216,5,FALSE)</f>
        <v>#N/A</v>
      </c>
      <c r="M333" s="5" t="e">
        <f t="shared" si="139"/>
        <v>#N/A</v>
      </c>
      <c r="N333" s="31" t="e">
        <f>VLOOKUP(D333,'Impact value reference table'!$B$3:$G$216,6,FALSE)</f>
        <v>#N/A</v>
      </c>
      <c r="O333" s="5" t="e">
        <f t="shared" si="140"/>
        <v>#N/A</v>
      </c>
      <c r="P333" s="31" t="e">
        <f>VLOOKUP(D333,'Impact value reference table'!$B$3:$G$216,7,FALSE)</f>
        <v>#N/A</v>
      </c>
      <c r="Q333" s="5" t="e">
        <f t="shared" si="141"/>
        <v>#N/A</v>
      </c>
    </row>
    <row r="334" spans="1:17" ht="15.6">
      <c r="A334" s="26" t="s">
        <v>190</v>
      </c>
      <c r="B334" s="5">
        <v>7</v>
      </c>
      <c r="D334" s="5" t="str">
        <f>VLOOKUP($A334,'Food full composition_all'!$A$3:$AU$33,5+($B334*2),0)</f>
        <v>Fish oil, unspecified</v>
      </c>
      <c r="E334" s="42">
        <f>VLOOKUP($A334,'Food full composition_all'!$A$3:$AU$33,6+($B334*2),0)</f>
        <v>3.3</v>
      </c>
      <c r="F334" s="31">
        <f>VLOOKUP(D334,'Impact value reference table'!$B$3:$G$216,2,FALSE)</f>
        <v>0</v>
      </c>
      <c r="G334" s="5">
        <f t="shared" si="136"/>
        <v>0</v>
      </c>
      <c r="H334" s="31">
        <f>VLOOKUP(D334,'Impact value reference table'!$B$3:$G$216,3,FALSE)</f>
        <v>0</v>
      </c>
      <c r="I334" s="5">
        <f t="shared" si="137"/>
        <v>0</v>
      </c>
      <c r="J334" s="31">
        <f>VLOOKUP(D334,'Impact value reference table'!$B$3:$G$216,4,FALSE)</f>
        <v>0</v>
      </c>
      <c r="K334" s="5">
        <f t="shared" si="138"/>
        <v>0</v>
      </c>
      <c r="L334" s="31">
        <f>VLOOKUP(D334,'Impact value reference table'!$B$3:$G$216,5,FALSE)</f>
        <v>0</v>
      </c>
      <c r="M334" s="5">
        <f t="shared" si="139"/>
        <v>0</v>
      </c>
      <c r="N334" s="31">
        <f>VLOOKUP(D334,'Impact value reference table'!$B$3:$G$216,6,FALSE)</f>
        <v>0</v>
      </c>
      <c r="O334" s="5">
        <f t="shared" si="140"/>
        <v>0</v>
      </c>
      <c r="P334" s="31" t="e">
        <f>VLOOKUP(D334,'Impact value reference table'!$B$3:$G$216,7,FALSE)</f>
        <v>#REF!</v>
      </c>
      <c r="Q334" s="5" t="e">
        <f t="shared" si="141"/>
        <v>#REF!</v>
      </c>
    </row>
    <row r="335" spans="1:17" ht="15.6">
      <c r="A335" s="26" t="s">
        <v>190</v>
      </c>
      <c r="B335" s="5">
        <v>8</v>
      </c>
      <c r="D335" s="5" t="str">
        <f>VLOOKUP($A335,'Food full composition_all'!$A$3:$AU$33,5+($B335*2),0)</f>
        <v>Minerals</v>
      </c>
      <c r="E335" s="42">
        <f>VLOOKUP($A335,'Food full composition_all'!$A$3:$AU$33,6+($B335*2),0)</f>
        <v>0</v>
      </c>
      <c r="F335" s="31" t="e">
        <f>VLOOKUP(D335,'Impact value reference table'!$B$3:$G$216,2,FALSE)</f>
        <v>#N/A</v>
      </c>
      <c r="G335" s="5" t="e">
        <f t="shared" si="136"/>
        <v>#N/A</v>
      </c>
      <c r="H335" s="31" t="e">
        <f>VLOOKUP(D335,'Impact value reference table'!$B$3:$G$216,3,FALSE)</f>
        <v>#N/A</v>
      </c>
      <c r="I335" s="5" t="e">
        <f t="shared" si="137"/>
        <v>#N/A</v>
      </c>
      <c r="J335" s="31" t="e">
        <f>VLOOKUP(D335,'Impact value reference table'!$B$3:$G$216,4,FALSE)</f>
        <v>#N/A</v>
      </c>
      <c r="K335" s="5" t="e">
        <f t="shared" si="138"/>
        <v>#N/A</v>
      </c>
      <c r="L335" s="31" t="e">
        <f>VLOOKUP(D335,'Impact value reference table'!$B$3:$G$216,5,FALSE)</f>
        <v>#N/A</v>
      </c>
      <c r="M335" s="5" t="e">
        <f t="shared" si="139"/>
        <v>#N/A</v>
      </c>
      <c r="N335" s="31" t="e">
        <f>VLOOKUP(D335,'Impact value reference table'!$B$3:$G$216,6,FALSE)</f>
        <v>#N/A</v>
      </c>
      <c r="O335" s="5" t="e">
        <f t="shared" si="140"/>
        <v>#N/A</v>
      </c>
      <c r="P335" s="31" t="e">
        <f>VLOOKUP(D335,'Impact value reference table'!$B$3:$G$216,7,FALSE)</f>
        <v>#N/A</v>
      </c>
      <c r="Q335" s="5" t="e">
        <f t="shared" si="141"/>
        <v>#N/A</v>
      </c>
    </row>
    <row r="336" spans="1:17" ht="15.6">
      <c r="A336" s="26" t="s">
        <v>190</v>
      </c>
      <c r="B336" s="5">
        <v>9</v>
      </c>
      <c r="D336" s="5" t="str">
        <f>VLOOKUP($A336,'Food full composition_all'!$A$3:$AU$33,5+($B336*2),0)</f>
        <v xml:space="preserve">Vitamins </v>
      </c>
      <c r="E336" s="42">
        <f>VLOOKUP($A336,'Food full composition_all'!$A$3:$AU$33,6+($B336*2),0)</f>
        <v>0</v>
      </c>
      <c r="F336" s="31" t="e">
        <f>VLOOKUP(D336,'Impact value reference table'!$B$3:$G$216,2,FALSE)</f>
        <v>#N/A</v>
      </c>
      <c r="G336" s="5" t="e">
        <f t="shared" si="136"/>
        <v>#N/A</v>
      </c>
      <c r="H336" s="31" t="e">
        <f>VLOOKUP(D336,'Impact value reference table'!$B$3:$G$216,3,FALSE)</f>
        <v>#N/A</v>
      </c>
      <c r="I336" s="5" t="e">
        <f t="shared" si="137"/>
        <v>#N/A</v>
      </c>
      <c r="J336" s="31" t="e">
        <f>VLOOKUP(D336,'Impact value reference table'!$B$3:$G$216,4,FALSE)</f>
        <v>#N/A</v>
      </c>
      <c r="K336" s="5" t="e">
        <f t="shared" si="138"/>
        <v>#N/A</v>
      </c>
      <c r="L336" s="31" t="e">
        <f>VLOOKUP(D336,'Impact value reference table'!$B$3:$G$216,5,FALSE)</f>
        <v>#N/A</v>
      </c>
      <c r="M336" s="5" t="e">
        <f t="shared" si="139"/>
        <v>#N/A</v>
      </c>
      <c r="N336" s="31" t="e">
        <f>VLOOKUP(D336,'Impact value reference table'!$B$3:$G$216,6,FALSE)</f>
        <v>#N/A</v>
      </c>
      <c r="O336" s="5" t="e">
        <f t="shared" si="140"/>
        <v>#N/A</v>
      </c>
      <c r="P336" s="31" t="e">
        <f>VLOOKUP(D336,'Impact value reference table'!$B$3:$G$216,7,FALSE)</f>
        <v>#N/A</v>
      </c>
      <c r="Q336" s="5" t="e">
        <f t="shared" si="141"/>
        <v>#N/A</v>
      </c>
    </row>
    <row r="337" spans="1:17" ht="15.6">
      <c r="A337" s="26" t="s">
        <v>190</v>
      </c>
      <c r="B337" s="5">
        <v>10</v>
      </c>
      <c r="D337" s="5" t="str">
        <f>VLOOKUP($A337,'Food full composition_all'!$A$3:$AU$33,5+($B337*2),0)</f>
        <v>Flaxseed, unspecified</v>
      </c>
      <c r="E337" s="42">
        <f>VLOOKUP($A337,'Food full composition_all'!$A$3:$AU$33,6+($B337*2),0)</f>
        <v>0.7</v>
      </c>
      <c r="F337" s="31">
        <f>VLOOKUP(D337,'Impact value reference table'!$B$3:$G$216,2,FALSE)</f>
        <v>3.55</v>
      </c>
      <c r="G337" s="5">
        <f t="shared" si="136"/>
        <v>8.4483041999999994E-3</v>
      </c>
      <c r="H337" s="31">
        <f>VLOOKUP(D337,'Impact value reference table'!$B$3:$G$216,3,FALSE)</f>
        <v>0.39</v>
      </c>
      <c r="I337" s="5">
        <f t="shared" si="137"/>
        <v>9.2812355999999992E-4</v>
      </c>
      <c r="J337" s="31">
        <f>VLOOKUP(D337,'Impact value reference table'!$B$3:$G$216,4,FALSE)</f>
        <v>4.8600000000000003</v>
      </c>
      <c r="K337" s="5">
        <f t="shared" si="138"/>
        <v>1.1565847440000001E-2</v>
      </c>
      <c r="L337" s="31">
        <f>VLOOKUP(D337,'Impact value reference table'!$B$3:$G$216,5,FALSE)</f>
        <v>3.89</v>
      </c>
      <c r="M337" s="5">
        <f t="shared" si="139"/>
        <v>9.2574375599999998E-3</v>
      </c>
      <c r="N337" s="31">
        <f>VLOOKUP(D337,'Impact value reference table'!$B$3:$G$216,6,FALSE)</f>
        <v>99.24</v>
      </c>
      <c r="O337" s="5">
        <f t="shared" si="140"/>
        <v>0.23617174895999996</v>
      </c>
      <c r="P337" s="31" t="e">
        <f>VLOOKUP(D337,'Impact value reference table'!$B$3:$G$216,7,FALSE)</f>
        <v>#REF!</v>
      </c>
      <c r="Q337" s="5" t="e">
        <f t="shared" si="141"/>
        <v>#REF!</v>
      </c>
    </row>
    <row r="338" spans="1:17" ht="15.6">
      <c r="A338" s="26" t="s">
        <v>190</v>
      </c>
      <c r="B338" s="5">
        <v>11</v>
      </c>
      <c r="D338" s="5" t="str">
        <f>VLOOKUP($A338,'Food full composition_all'!$A$3:$AU$33,5+($B338*2),0)</f>
        <v>Carrot, unspecified</v>
      </c>
      <c r="E338" s="42">
        <f>VLOOKUP($A338,'Food full composition_all'!$A$3:$AU$33,6+($B338*2),0)</f>
        <v>0.4</v>
      </c>
      <c r="F338" s="31">
        <f>VLOOKUP(D338,'Impact value reference table'!$B$3:$G$216,2,FALSE)</f>
        <v>0.73</v>
      </c>
      <c r="G338" s="5">
        <f t="shared" si="136"/>
        <v>9.9271823999999998E-4</v>
      </c>
      <c r="H338" s="31">
        <f>VLOOKUP(D338,'Impact value reference table'!$B$3:$G$216,3,FALSE)</f>
        <v>0.98</v>
      </c>
      <c r="I338" s="5">
        <f t="shared" si="137"/>
        <v>1.33269024E-3</v>
      </c>
      <c r="J338" s="31">
        <f>VLOOKUP(D338,'Impact value reference table'!$B$3:$G$216,4,FALSE)</f>
        <v>7.07</v>
      </c>
      <c r="K338" s="5">
        <f t="shared" si="138"/>
        <v>9.6144081600000007E-3</v>
      </c>
      <c r="L338" s="31">
        <f>VLOOKUP(D338,'Impact value reference table'!$B$3:$G$216,5,FALSE)</f>
        <v>3.9</v>
      </c>
      <c r="M338" s="5">
        <f t="shared" si="139"/>
        <v>5.3035631999999999E-3</v>
      </c>
      <c r="N338" s="31">
        <f>VLOOKUP(D338,'Impact value reference table'!$B$3:$G$216,6,FALSE)</f>
        <v>68.290000000000006</v>
      </c>
      <c r="O338" s="5">
        <f t="shared" si="140"/>
        <v>9.2866751520000013E-2</v>
      </c>
      <c r="P338" s="31" t="e">
        <f>VLOOKUP(D338,'Impact value reference table'!$B$3:$G$216,7,FALSE)</f>
        <v>#REF!</v>
      </c>
      <c r="Q338" s="5" t="e">
        <f t="shared" si="141"/>
        <v>#REF!</v>
      </c>
    </row>
    <row r="339" spans="1:17" ht="15.6">
      <c r="A339" s="26" t="s">
        <v>190</v>
      </c>
      <c r="B339" s="5">
        <v>12</v>
      </c>
      <c r="D339" s="5" t="str">
        <f>VLOOKUP($A339,'Food full composition_all'!$A$3:$AU$33,5+($B339*2),0)</f>
        <v>Yucca, cooked</v>
      </c>
      <c r="E339" s="42">
        <f>VLOOKUP($A339,'Food full composition_all'!$A$3:$AU$33,6+($B339*2),0)</f>
        <v>0.5</v>
      </c>
      <c r="F339" s="31">
        <f>VLOOKUP(D339,'Impact value reference table'!$B$3:$G$216,2,FALSE)</f>
        <v>0.3</v>
      </c>
      <c r="G339" s="5">
        <f t="shared" si="136"/>
        <v>5.0995800000000003E-4</v>
      </c>
      <c r="H339" s="31">
        <f>VLOOKUP(D339,'Impact value reference table'!$B$3:$G$216,3,FALSE)</f>
        <v>0.4</v>
      </c>
      <c r="I339" s="5">
        <f t="shared" si="137"/>
        <v>6.7994400000000014E-4</v>
      </c>
      <c r="J339" s="31">
        <f>VLOOKUP(D339,'Impact value reference table'!$B$3:$G$216,4,FALSE)</f>
        <v>2.9</v>
      </c>
      <c r="K339" s="5">
        <f t="shared" si="138"/>
        <v>4.9295939999999998E-3</v>
      </c>
      <c r="L339" s="31">
        <f>VLOOKUP(D339,'Impact value reference table'!$B$3:$G$216,5,FALSE)</f>
        <v>1.6</v>
      </c>
      <c r="M339" s="5">
        <f t="shared" si="139"/>
        <v>2.7197760000000006E-3</v>
      </c>
      <c r="N339" s="31">
        <f>VLOOKUP(D339,'Impact value reference table'!$B$3:$G$216,6,FALSE)</f>
        <v>28</v>
      </c>
      <c r="O339" s="5">
        <f t="shared" si="140"/>
        <v>4.7596079999999999E-2</v>
      </c>
      <c r="P339" s="31" t="e">
        <f>VLOOKUP(D339,'Impact value reference table'!$B$3:$G$216,7,FALSE)</f>
        <v>#REF!</v>
      </c>
      <c r="Q339" s="5" t="e">
        <f t="shared" si="141"/>
        <v>#REF!</v>
      </c>
    </row>
    <row r="340" spans="1:17" ht="16.2" thickBot="1">
      <c r="A340" s="26" t="s">
        <v>190</v>
      </c>
      <c r="B340" s="5">
        <v>13</v>
      </c>
      <c r="D340" s="5">
        <f>VLOOKUP($A340,'Food full composition_all'!$A$3:$AU$33,5+($B340*2),0)</f>
        <v>0</v>
      </c>
      <c r="E340" s="42">
        <f>VLOOKUP($A340,'Food full composition_all'!$A$3:$AU$33,6+($B340*2),0)</f>
        <v>0</v>
      </c>
      <c r="F340" s="131" t="e">
        <f>VLOOKUP(D340,'Impact value reference table'!$B$3:$G$216,2,FALSE)</f>
        <v>#N/A</v>
      </c>
      <c r="G340" s="128" t="e">
        <f t="shared" si="136"/>
        <v>#N/A</v>
      </c>
      <c r="H340" s="31" t="e">
        <f>VLOOKUP(D340,'Impact value reference table'!$B$3:$G$216,3,FALSE)</f>
        <v>#N/A</v>
      </c>
      <c r="I340" s="128" t="e">
        <f t="shared" si="137"/>
        <v>#N/A</v>
      </c>
      <c r="J340" s="31" t="e">
        <f>VLOOKUP(D340,'Impact value reference table'!$B$3:$G$216,4,FALSE)</f>
        <v>#N/A</v>
      </c>
      <c r="K340" s="128" t="e">
        <f t="shared" si="138"/>
        <v>#N/A</v>
      </c>
      <c r="L340" s="31" t="e">
        <f>VLOOKUP(D340,'Impact value reference table'!$B$3:$G$216,5,FALSE)</f>
        <v>#N/A</v>
      </c>
      <c r="M340" s="128" t="e">
        <f t="shared" si="139"/>
        <v>#N/A</v>
      </c>
      <c r="N340" s="31" t="e">
        <f>VLOOKUP(D340,'Impact value reference table'!$B$3:$G$216,6,FALSE)</f>
        <v>#N/A</v>
      </c>
      <c r="O340" s="128" t="e">
        <f t="shared" si="140"/>
        <v>#N/A</v>
      </c>
      <c r="P340" s="31" t="e">
        <f>VLOOKUP(D340,'Impact value reference table'!$B$3:$G$216,7,FALSE)</f>
        <v>#N/A</v>
      </c>
      <c r="Q340" s="128" t="e">
        <f t="shared" si="141"/>
        <v>#N/A</v>
      </c>
    </row>
    <row r="341" spans="1:17" s="30" customFormat="1" ht="15.6">
      <c r="A341" s="41" t="s">
        <v>193</v>
      </c>
      <c r="B341" s="30">
        <v>1</v>
      </c>
      <c r="C341" s="30">
        <v>334.38</v>
      </c>
      <c r="D341" s="30" t="str">
        <f>VLOOKUP($A341,'Food full composition_all'!$A$3:$AU$33,5+($B341*2),0)</f>
        <v>Corn gluten meal 21, unspecified</v>
      </c>
      <c r="E341" s="45">
        <f>VLOOKUP($A341,'Food full composition_all'!$A$3:$AU$33,6+($B341*2),0)</f>
        <v>16</v>
      </c>
      <c r="F341" s="31">
        <f>VLOOKUP(D341,'Impact value reference table'!$B$3:$G$216,2,FALSE)</f>
        <v>0.7</v>
      </c>
      <c r="G341" s="5">
        <f t="shared" ref="G341:G352" si="142">(F341/(1000/$C$341))/100*E341</f>
        <v>3.7450560000000001E-2</v>
      </c>
      <c r="H341" s="31">
        <f>VLOOKUP(D341,'Impact value reference table'!$B$3:$G$216,3,FALSE)</f>
        <v>0.4</v>
      </c>
      <c r="I341" s="5">
        <f t="shared" ref="I341:I352" si="143">(H341/(1000/$C$341))/100*E341</f>
        <v>2.140032E-2</v>
      </c>
      <c r="J341" s="31">
        <f>VLOOKUP(D341,'Impact value reference table'!$B$3:$G$216,4,FALSE)</f>
        <v>2.6</v>
      </c>
      <c r="K341" s="5">
        <f t="shared" ref="K341:K352" si="144">(J341/(1000/$C$341))/100*E341</f>
        <v>0.13910208000000002</v>
      </c>
      <c r="L341" s="31">
        <f>VLOOKUP(D341,'Impact value reference table'!$B$3:$G$216,5,FALSE)</f>
        <v>0.9</v>
      </c>
      <c r="M341" s="5">
        <f t="shared" ref="M341:M352" si="145">(L341/(1000/$C$341))/100*E341</f>
        <v>4.8150720000000008E-2</v>
      </c>
      <c r="N341" s="31">
        <f>VLOOKUP(D341,'Impact value reference table'!$B$3:$G$216,6,FALSE)</f>
        <v>48</v>
      </c>
      <c r="O341" s="5">
        <f t="shared" ref="O341:O352" si="146">(N341/(1000/$C$341))/100*E341</f>
        <v>2.5680384000000003</v>
      </c>
      <c r="P341" s="31" t="e">
        <f>VLOOKUP(D341,'Impact value reference table'!$B$3:$G$216,7,FALSE)</f>
        <v>#REF!</v>
      </c>
      <c r="Q341" s="5" t="e">
        <f t="shared" ref="Q341:Q352" si="147">(P341/(1000/$C$341))/100*E341</f>
        <v>#REF!</v>
      </c>
    </row>
    <row r="342" spans="1:17" ht="15.6">
      <c r="A342" s="40" t="s">
        <v>193</v>
      </c>
      <c r="B342" s="5">
        <v>2</v>
      </c>
      <c r="D342" s="5" t="str">
        <f>VLOOKUP($A342,'Food full composition_all'!$A$3:$AU$33,5+($B342*2),0)</f>
        <v>White rice, cooked</v>
      </c>
      <c r="E342" s="42">
        <f>VLOOKUP($A342,'Food full composition_all'!$A$3:$AU$33,6+($B342*2),0)</f>
        <v>11</v>
      </c>
      <c r="F342" s="31">
        <f>VLOOKUP(D342,'Impact value reference table'!$B$3:$G$216,2,FALSE)</f>
        <v>0.8</v>
      </c>
      <c r="G342" s="5">
        <f t="shared" si="142"/>
        <v>2.9425440000000001E-2</v>
      </c>
      <c r="H342" s="31">
        <f>VLOOKUP(D342,'Impact value reference table'!$B$3:$G$216,3,FALSE)</f>
        <v>1.2</v>
      </c>
      <c r="I342" s="5">
        <f t="shared" si="143"/>
        <v>4.4138160000000003E-2</v>
      </c>
      <c r="J342" s="31">
        <f>VLOOKUP(D342,'Impact value reference table'!$B$3:$G$216,4,FALSE)</f>
        <v>7.4</v>
      </c>
      <c r="K342" s="5">
        <f t="shared" si="144"/>
        <v>0.27218532000000001</v>
      </c>
      <c r="L342" s="31">
        <f>VLOOKUP(D342,'Impact value reference table'!$B$3:$G$216,5,FALSE)</f>
        <v>10</v>
      </c>
      <c r="M342" s="5">
        <f t="shared" si="145"/>
        <v>0.36781800000000003</v>
      </c>
      <c r="N342" s="31">
        <f>VLOOKUP(D342,'Impact value reference table'!$B$3:$G$216,6,FALSE)</f>
        <v>610</v>
      </c>
      <c r="O342" s="5">
        <f t="shared" si="146"/>
        <v>22.436898000000003</v>
      </c>
      <c r="P342" s="31" t="e">
        <f>VLOOKUP(D342,'Impact value reference table'!$B$3:$G$216,7,FALSE)</f>
        <v>#REF!</v>
      </c>
      <c r="Q342" s="5" t="e">
        <f t="shared" si="147"/>
        <v>#REF!</v>
      </c>
    </row>
    <row r="343" spans="1:17" ht="15.6">
      <c r="A343" s="40" t="s">
        <v>193</v>
      </c>
      <c r="B343" s="5">
        <v>3</v>
      </c>
      <c r="D343" s="5" t="str">
        <f>VLOOKUP($A343,'Food full composition_all'!$A$3:$AU$33,5+($B343*2),0)</f>
        <v>Sunflower oil, unspecified</v>
      </c>
      <c r="E343" s="42">
        <f>VLOOKUP($A343,'Food full composition_all'!$A$3:$AU$33,6+($B343*2),0)</f>
        <v>7.5</v>
      </c>
      <c r="F343" s="31">
        <f>VLOOKUP(D343,'Impact value reference table'!$B$3:$G$216,2,FALSE)</f>
        <v>2.08</v>
      </c>
      <c r="G343" s="5">
        <f t="shared" si="142"/>
        <v>5.2163280000000006E-2</v>
      </c>
      <c r="H343" s="31">
        <f>VLOOKUP(D343,'Impact value reference table'!$B$3:$G$216,3,FALSE)</f>
        <v>0.42</v>
      </c>
      <c r="I343" s="5">
        <f t="shared" si="143"/>
        <v>1.0532970000000001E-2</v>
      </c>
      <c r="J343" s="31">
        <f>VLOOKUP(D343,'Impact value reference table'!$B$3:$G$216,4,FALSE)</f>
        <v>3.11</v>
      </c>
      <c r="K343" s="5">
        <f t="shared" si="144"/>
        <v>7.7994134999999992E-2</v>
      </c>
      <c r="L343" s="31">
        <f>VLOOKUP(D343,'Impact value reference table'!$B$3:$G$216,5,FALSE)</f>
        <v>5.67</v>
      </c>
      <c r="M343" s="5">
        <f t="shared" si="145"/>
        <v>0.14219509500000002</v>
      </c>
      <c r="N343" s="31">
        <f>VLOOKUP(D343,'Impact value reference table'!$B$3:$G$216,6,FALSE)</f>
        <v>112</v>
      </c>
      <c r="O343" s="5">
        <f t="shared" si="146"/>
        <v>2.8087920000000004</v>
      </c>
      <c r="P343" s="31" t="e">
        <f>VLOOKUP(D343,'Impact value reference table'!$B$3:$G$216,7,FALSE)</f>
        <v>#REF!</v>
      </c>
      <c r="Q343" s="5" t="e">
        <f t="shared" si="147"/>
        <v>#REF!</v>
      </c>
    </row>
    <row r="344" spans="1:17" ht="15.6">
      <c r="A344" s="40" t="s">
        <v>193</v>
      </c>
      <c r="B344" s="5">
        <v>4</v>
      </c>
      <c r="D344" s="5" t="str">
        <f>VLOOKUP($A344,'Food full composition_all'!$A$3:$AU$33,5+($B344*2),0)</f>
        <v>Pea, cooked</v>
      </c>
      <c r="E344" s="42">
        <f>VLOOKUP($A344,'Food full composition_all'!$A$3:$AU$33,6+($B344*2),0)</f>
        <v>5.8</v>
      </c>
      <c r="F344" s="31">
        <f>VLOOKUP(D344,'Impact value reference table'!$B$3:$G$216,2,FALSE)</f>
        <v>1.41</v>
      </c>
      <c r="G344" s="5">
        <f t="shared" si="142"/>
        <v>2.7345596400000002E-2</v>
      </c>
      <c r="H344" s="31">
        <f>VLOOKUP(D344,'Impact value reference table'!$B$3:$G$216,3,FALSE)</f>
        <v>12.72</v>
      </c>
      <c r="I344" s="5">
        <f t="shared" si="143"/>
        <v>0.24669218879999999</v>
      </c>
      <c r="J344" s="31">
        <f>VLOOKUP(D344,'Impact value reference table'!$B$3:$G$216,4,FALSE)</f>
        <v>2.69</v>
      </c>
      <c r="K344" s="5">
        <f t="shared" si="144"/>
        <v>5.2169967599999999E-2</v>
      </c>
      <c r="L344" s="31">
        <f>VLOOKUP(D344,'Impact value reference table'!$B$3:$G$216,5,FALSE)</f>
        <v>2.4</v>
      </c>
      <c r="M344" s="5">
        <f t="shared" si="145"/>
        <v>4.6545695999999998E-2</v>
      </c>
      <c r="N344" s="31">
        <f>VLOOKUP(D344,'Impact value reference table'!$B$3:$G$216,6,FALSE)</f>
        <v>125.81</v>
      </c>
      <c r="O344" s="5">
        <f t="shared" si="146"/>
        <v>2.4399641724000003</v>
      </c>
      <c r="P344" s="31" t="e">
        <f>VLOOKUP(D344,'Impact value reference table'!$B$3:$G$216,7,FALSE)</f>
        <v>#REF!</v>
      </c>
      <c r="Q344" s="5" t="e">
        <f t="shared" si="147"/>
        <v>#REF!</v>
      </c>
    </row>
    <row r="345" spans="1:17" ht="15.6">
      <c r="A345" s="40" t="s">
        <v>193</v>
      </c>
      <c r="B345" s="5">
        <v>5</v>
      </c>
      <c r="D345" s="5" t="str">
        <f>VLOOKUP($A345,'Food full composition_all'!$A$3:$AU$33,5+($B345*2),0)</f>
        <v>Beet pulp, unspecified</v>
      </c>
      <c r="E345" s="42">
        <f>VLOOKUP($A345,'Food full composition_all'!$A$3:$AU$33,6+($B345*2),0)</f>
        <v>4.3</v>
      </c>
      <c r="F345" s="31">
        <f>VLOOKUP(D345,'Impact value reference table'!$B$3:$G$216,2,FALSE)</f>
        <v>0.13</v>
      </c>
      <c r="G345" s="5">
        <f t="shared" si="142"/>
        <v>1.8691842000000001E-3</v>
      </c>
      <c r="H345" s="31">
        <f>VLOOKUP(D345,'Impact value reference table'!$B$3:$G$216,3,FALSE)</f>
        <v>0.17</v>
      </c>
      <c r="I345" s="5">
        <f t="shared" si="143"/>
        <v>2.4443178000000004E-3</v>
      </c>
      <c r="J345" s="31">
        <f>VLOOKUP(D345,'Impact value reference table'!$B$3:$G$216,4,FALSE)</f>
        <v>1.25</v>
      </c>
      <c r="K345" s="5">
        <f t="shared" si="144"/>
        <v>1.7972925000000001E-2</v>
      </c>
      <c r="L345" s="31">
        <f>VLOOKUP(D345,'Impact value reference table'!$B$3:$G$216,5,FALSE)</f>
        <v>0.69</v>
      </c>
      <c r="M345" s="5">
        <f t="shared" si="145"/>
        <v>9.9210545999999997E-3</v>
      </c>
      <c r="N345" s="31">
        <f>VLOOKUP(D345,'Impact value reference table'!$B$3:$G$216,6,FALSE)</f>
        <v>12.09</v>
      </c>
      <c r="O345" s="5">
        <f t="shared" si="146"/>
        <v>0.1738341306</v>
      </c>
      <c r="P345" s="31" t="e">
        <f>VLOOKUP(D345,'Impact value reference table'!$B$3:$G$216,7,FALSE)</f>
        <v>#REF!</v>
      </c>
      <c r="Q345" s="5" t="e">
        <f t="shared" si="147"/>
        <v>#REF!</v>
      </c>
    </row>
    <row r="346" spans="1:17" ht="15.6">
      <c r="A346" s="40" t="s">
        <v>193</v>
      </c>
      <c r="B346" s="5">
        <v>6</v>
      </c>
      <c r="D346" s="5" t="str">
        <f>VLOOKUP($A346,'Food full composition_all'!$A$3:$AU$33,5+($B346*2),0)</f>
        <v>Brewer's yeast, unspecified</v>
      </c>
      <c r="E346" s="42">
        <f>VLOOKUP($A346,'Food full composition_all'!$A$3:$AU$33,6+($B346*2),0)</f>
        <v>5.5</v>
      </c>
      <c r="F346" s="31">
        <f>VLOOKUP(D346,'Impact value reference table'!$B$3:$G$216,2,FALSE)</f>
        <v>0</v>
      </c>
      <c r="G346" s="5">
        <f t="shared" si="142"/>
        <v>0</v>
      </c>
      <c r="H346" s="31">
        <f>VLOOKUP(D346,'Impact value reference table'!$B$3:$G$216,3,FALSE)</f>
        <v>0</v>
      </c>
      <c r="I346" s="5">
        <f t="shared" si="143"/>
        <v>0</v>
      </c>
      <c r="J346" s="31">
        <f>VLOOKUP(D346,'Impact value reference table'!$B$3:$G$216,4,FALSE)</f>
        <v>0</v>
      </c>
      <c r="K346" s="5">
        <f t="shared" si="144"/>
        <v>0</v>
      </c>
      <c r="L346" s="31">
        <f>VLOOKUP(D346,'Impact value reference table'!$B$3:$G$216,5,FALSE)</f>
        <v>0</v>
      </c>
      <c r="M346" s="5">
        <f t="shared" si="145"/>
        <v>0</v>
      </c>
      <c r="N346" s="31">
        <f>VLOOKUP(D346,'Impact value reference table'!$B$3:$G$216,6,FALSE)</f>
        <v>0</v>
      </c>
      <c r="O346" s="5">
        <f t="shared" si="146"/>
        <v>0</v>
      </c>
      <c r="P346" s="31" t="e">
        <f>VLOOKUP(D346,'Impact value reference table'!$B$3:$G$216,7,FALSE)</f>
        <v>#REF!</v>
      </c>
      <c r="Q346" s="5" t="e">
        <f t="shared" si="147"/>
        <v>#REF!</v>
      </c>
    </row>
    <row r="347" spans="1:17" ht="15.6">
      <c r="A347" s="40" t="s">
        <v>193</v>
      </c>
      <c r="B347" s="5">
        <v>7</v>
      </c>
      <c r="D347" s="5" t="str">
        <f>VLOOKUP($A347,'Food full composition_all'!$A$3:$AU$33,5+($B347*2),0)</f>
        <v>Tomato, raw</v>
      </c>
      <c r="E347" s="42">
        <f>VLOOKUP($A347,'Food full composition_all'!$A$3:$AU$33,6+($B347*2),0)</f>
        <v>4</v>
      </c>
      <c r="F347" s="31">
        <f>VLOOKUP(D347,'Impact value reference table'!$B$3:$G$216,2,FALSE)</f>
        <v>14.76</v>
      </c>
      <c r="G347" s="5">
        <f t="shared" si="142"/>
        <v>0.19741795200000001</v>
      </c>
      <c r="H347" s="31">
        <f>VLOOKUP(D347,'Impact value reference table'!$B$3:$G$216,3,FALSE)</f>
        <v>5.62</v>
      </c>
      <c r="I347" s="5">
        <f t="shared" si="143"/>
        <v>7.5168624000000003E-2</v>
      </c>
      <c r="J347" s="31">
        <f>VLOOKUP(D347,'Impact value reference table'!$B$3:$G$216,4,FALSE)</f>
        <v>119.47</v>
      </c>
      <c r="K347" s="5">
        <f t="shared" si="144"/>
        <v>1.597935144</v>
      </c>
      <c r="L347" s="31">
        <f>VLOOKUP(D347,'Impact value reference table'!$B$3:$G$216,5,FALSE)</f>
        <v>52.71</v>
      </c>
      <c r="M347" s="5">
        <f t="shared" si="145"/>
        <v>0.70500679200000005</v>
      </c>
      <c r="N347" s="31">
        <f>VLOOKUP(D347,'Impact value reference table'!$B$3:$G$216,6,FALSE)</f>
        <v>2600.14</v>
      </c>
      <c r="O347" s="5">
        <f t="shared" si="146"/>
        <v>34.777392528</v>
      </c>
      <c r="P347" s="31" t="e">
        <f>VLOOKUP(D347,'Impact value reference table'!$B$3:$G$216,7,FALSE)</f>
        <v>#REF!</v>
      </c>
      <c r="Q347" s="5" t="e">
        <f t="shared" si="147"/>
        <v>#REF!</v>
      </c>
    </row>
    <row r="348" spans="1:17" ht="15.6">
      <c r="A348" s="40" t="s">
        <v>193</v>
      </c>
      <c r="B348" s="5">
        <v>8</v>
      </c>
      <c r="D348" s="5" t="str">
        <f>VLOOKUP($A348,'Food full composition_all'!$A$3:$AU$33,5+($B348*2),0)</f>
        <v xml:space="preserve">Vegetable stock </v>
      </c>
      <c r="E348" s="42">
        <f>VLOOKUP($A348,'Food full composition_all'!$A$3:$AU$33,6+($B348*2),0)</f>
        <v>0</v>
      </c>
      <c r="F348" s="31" t="e">
        <f>VLOOKUP(D348,'Impact value reference table'!$B$3:$G$216,2,FALSE)</f>
        <v>#N/A</v>
      </c>
      <c r="G348" s="5" t="e">
        <f t="shared" si="142"/>
        <v>#N/A</v>
      </c>
      <c r="H348" s="31" t="e">
        <f>VLOOKUP(D348,'Impact value reference table'!$B$3:$G$216,3,FALSE)</f>
        <v>#N/A</v>
      </c>
      <c r="I348" s="5" t="e">
        <f t="shared" si="143"/>
        <v>#N/A</v>
      </c>
      <c r="J348" s="31" t="e">
        <f>VLOOKUP(D348,'Impact value reference table'!$B$3:$G$216,4,FALSE)</f>
        <v>#N/A</v>
      </c>
      <c r="K348" s="5" t="e">
        <f t="shared" si="144"/>
        <v>#N/A</v>
      </c>
      <c r="L348" s="31" t="e">
        <f>VLOOKUP(D348,'Impact value reference table'!$B$3:$G$216,5,FALSE)</f>
        <v>#N/A</v>
      </c>
      <c r="M348" s="5" t="e">
        <f t="shared" si="145"/>
        <v>#N/A</v>
      </c>
      <c r="N348" s="31" t="e">
        <f>VLOOKUP(D348,'Impact value reference table'!$B$3:$G$216,6,FALSE)</f>
        <v>#N/A</v>
      </c>
      <c r="O348" s="5" t="e">
        <f t="shared" si="146"/>
        <v>#N/A</v>
      </c>
      <c r="P348" s="31" t="e">
        <f>VLOOKUP(D348,'Impact value reference table'!$B$3:$G$216,7,FALSE)</f>
        <v>#N/A</v>
      </c>
      <c r="Q348" s="5" t="e">
        <f t="shared" si="147"/>
        <v>#N/A</v>
      </c>
    </row>
    <row r="349" spans="1:17" ht="15.6">
      <c r="A349" s="40" t="s">
        <v>193</v>
      </c>
      <c r="B349" s="5">
        <v>9</v>
      </c>
      <c r="D349" s="5" t="str">
        <f>VLOOKUP($A349,'Food full composition_all'!$A$3:$AU$33,5+($B349*2),0)</f>
        <v>Minerals</v>
      </c>
      <c r="E349" s="42">
        <f>VLOOKUP($A349,'Food full composition_all'!$A$3:$AU$33,6+($B349*2),0)</f>
        <v>0</v>
      </c>
      <c r="F349" s="31" t="e">
        <f>VLOOKUP(D349,'Impact value reference table'!$B$3:$G$216,2,FALSE)</f>
        <v>#N/A</v>
      </c>
      <c r="G349" s="5" t="e">
        <f t="shared" si="142"/>
        <v>#N/A</v>
      </c>
      <c r="H349" s="31" t="e">
        <f>VLOOKUP(D349,'Impact value reference table'!$B$3:$G$216,3,FALSE)</f>
        <v>#N/A</v>
      </c>
      <c r="I349" s="5" t="e">
        <f t="shared" si="143"/>
        <v>#N/A</v>
      </c>
      <c r="J349" s="31" t="e">
        <f>VLOOKUP(D349,'Impact value reference table'!$B$3:$G$216,4,FALSE)</f>
        <v>#N/A</v>
      </c>
      <c r="K349" s="5" t="e">
        <f t="shared" si="144"/>
        <v>#N/A</v>
      </c>
      <c r="L349" s="31" t="e">
        <f>VLOOKUP(D349,'Impact value reference table'!$B$3:$G$216,5,FALSE)</f>
        <v>#N/A</v>
      </c>
      <c r="M349" s="5" t="e">
        <f t="shared" si="145"/>
        <v>#N/A</v>
      </c>
      <c r="N349" s="31" t="e">
        <f>VLOOKUP(D349,'Impact value reference table'!$B$3:$G$216,6,FALSE)</f>
        <v>#N/A</v>
      </c>
      <c r="O349" s="5" t="e">
        <f t="shared" si="146"/>
        <v>#N/A</v>
      </c>
      <c r="P349" s="31" t="e">
        <f>VLOOKUP(D349,'Impact value reference table'!$B$3:$G$216,7,FALSE)</f>
        <v>#N/A</v>
      </c>
      <c r="Q349" s="5" t="e">
        <f t="shared" si="147"/>
        <v>#N/A</v>
      </c>
    </row>
    <row r="350" spans="1:17" ht="15.6">
      <c r="A350" s="40" t="s">
        <v>193</v>
      </c>
      <c r="B350" s="5">
        <v>10</v>
      </c>
      <c r="D350" s="5" t="str">
        <f>VLOOKUP($A350,'Food full composition_all'!$A$3:$AU$33,5+($B350*2),0)</f>
        <v>Yucca, cooked</v>
      </c>
      <c r="E350" s="42">
        <f>VLOOKUP($A350,'Food full composition_all'!$A$3:$AU$33,6+($B350*2),0)</f>
        <v>0.09</v>
      </c>
      <c r="F350" s="31">
        <f>VLOOKUP(D350,'Impact value reference table'!$B$3:$G$216,2,FALSE)</f>
        <v>0.3</v>
      </c>
      <c r="G350" s="5">
        <f t="shared" si="142"/>
        <v>9.0282600000000002E-5</v>
      </c>
      <c r="H350" s="31">
        <f>VLOOKUP(D350,'Impact value reference table'!$B$3:$G$216,3,FALSE)</f>
        <v>0.4</v>
      </c>
      <c r="I350" s="5">
        <f t="shared" si="143"/>
        <v>1.203768E-4</v>
      </c>
      <c r="J350" s="31">
        <f>VLOOKUP(D350,'Impact value reference table'!$B$3:$G$216,4,FALSE)</f>
        <v>2.9</v>
      </c>
      <c r="K350" s="5">
        <f t="shared" si="144"/>
        <v>8.7273180000000002E-4</v>
      </c>
      <c r="L350" s="31">
        <f>VLOOKUP(D350,'Impact value reference table'!$B$3:$G$216,5,FALSE)</f>
        <v>1.6</v>
      </c>
      <c r="M350" s="5">
        <f t="shared" si="145"/>
        <v>4.8150720000000001E-4</v>
      </c>
      <c r="N350" s="31">
        <f>VLOOKUP(D350,'Impact value reference table'!$B$3:$G$216,6,FALSE)</f>
        <v>28</v>
      </c>
      <c r="O350" s="5">
        <f t="shared" si="146"/>
        <v>8.426376000000001E-3</v>
      </c>
      <c r="P350" s="31" t="e">
        <f>VLOOKUP(D350,'Impact value reference table'!$B$3:$G$216,7,FALSE)</f>
        <v>#REF!</v>
      </c>
      <c r="Q350" s="5" t="e">
        <f t="shared" si="147"/>
        <v>#REF!</v>
      </c>
    </row>
    <row r="351" spans="1:17" ht="15.6">
      <c r="A351" s="40" t="s">
        <v>193</v>
      </c>
      <c r="B351" s="5">
        <v>11</v>
      </c>
      <c r="D351" s="5" t="str">
        <f>VLOOKUP($A351,'Food full composition_all'!$A$3:$AU$33,5+($B351*2),0)</f>
        <v xml:space="preserve">Fructooligosaccharides </v>
      </c>
      <c r="E351" s="42">
        <f>VLOOKUP($A351,'Food full composition_all'!$A$3:$AU$33,6+($B351*2),0)</f>
        <v>0</v>
      </c>
      <c r="F351" s="31" t="e">
        <f>VLOOKUP(D351,'Impact value reference table'!$B$3:$G$216,2,FALSE)</f>
        <v>#N/A</v>
      </c>
      <c r="G351" s="5" t="e">
        <f t="shared" si="142"/>
        <v>#N/A</v>
      </c>
      <c r="H351" s="31" t="e">
        <f>VLOOKUP(D351,'Impact value reference table'!$B$3:$G$216,3,FALSE)</f>
        <v>#N/A</v>
      </c>
      <c r="I351" s="5" t="e">
        <f t="shared" si="143"/>
        <v>#N/A</v>
      </c>
      <c r="J351" s="31" t="e">
        <f>VLOOKUP(D351,'Impact value reference table'!$B$3:$G$216,4,FALSE)</f>
        <v>#N/A</v>
      </c>
      <c r="K351" s="5" t="e">
        <f t="shared" si="144"/>
        <v>#N/A</v>
      </c>
      <c r="L351" s="31" t="e">
        <f>VLOOKUP(D351,'Impact value reference table'!$B$3:$G$216,5,FALSE)</f>
        <v>#N/A</v>
      </c>
      <c r="M351" s="5" t="e">
        <f t="shared" si="145"/>
        <v>#N/A</v>
      </c>
      <c r="N351" s="31" t="e">
        <f>VLOOKUP(D351,'Impact value reference table'!$B$3:$G$216,6,FALSE)</f>
        <v>#N/A</v>
      </c>
      <c r="O351" s="5" t="e">
        <f t="shared" si="146"/>
        <v>#N/A</v>
      </c>
      <c r="P351" s="31" t="e">
        <f>VLOOKUP(D351,'Impact value reference table'!$B$3:$G$216,7,FALSE)</f>
        <v>#N/A</v>
      </c>
      <c r="Q351" s="5" t="e">
        <f t="shared" si="147"/>
        <v>#N/A</v>
      </c>
    </row>
    <row r="352" spans="1:17" ht="16.2" thickBot="1">
      <c r="A352" s="40" t="s">
        <v>193</v>
      </c>
      <c r="B352" s="5">
        <v>12</v>
      </c>
      <c r="D352" s="5">
        <f>VLOOKUP($A352,'Food full composition_all'!$A$3:$AU$33,5+($B352*2),0)</f>
        <v>0</v>
      </c>
      <c r="E352" s="42">
        <f>VLOOKUP($A352,'Food full composition_all'!$A$3:$AU$33,6+($B352*2),0)</f>
        <v>0</v>
      </c>
      <c r="F352" s="131" t="e">
        <f>VLOOKUP(D352,'Impact value reference table'!$B$3:$G$216,2,FALSE)</f>
        <v>#N/A</v>
      </c>
      <c r="G352" s="5" t="e">
        <f t="shared" si="142"/>
        <v>#N/A</v>
      </c>
      <c r="H352" s="31" t="e">
        <f>VLOOKUP(D352,'Impact value reference table'!$B$3:$G$216,3,FALSE)</f>
        <v>#N/A</v>
      </c>
      <c r="I352" s="5" t="e">
        <f t="shared" si="143"/>
        <v>#N/A</v>
      </c>
      <c r="J352" s="31" t="e">
        <f>VLOOKUP(D352,'Impact value reference table'!$B$3:$G$216,4,FALSE)</f>
        <v>#N/A</v>
      </c>
      <c r="K352" s="5" t="e">
        <f t="shared" si="144"/>
        <v>#N/A</v>
      </c>
      <c r="L352" s="31" t="e">
        <f>VLOOKUP(D352,'Impact value reference table'!$B$3:$G$216,5,FALSE)</f>
        <v>#N/A</v>
      </c>
      <c r="M352" s="5" t="e">
        <f t="shared" si="145"/>
        <v>#N/A</v>
      </c>
      <c r="N352" s="31" t="e">
        <f>VLOOKUP(D352,'Impact value reference table'!$B$3:$G$216,6,FALSE)</f>
        <v>#N/A</v>
      </c>
      <c r="O352" s="5" t="e">
        <f t="shared" si="146"/>
        <v>#N/A</v>
      </c>
      <c r="P352" s="31" t="e">
        <f>VLOOKUP(D352,'Impact value reference table'!$B$3:$G$216,7,FALSE)</f>
        <v>#N/A</v>
      </c>
      <c r="Q352" s="5" t="e">
        <f t="shared" si="147"/>
        <v>#N/A</v>
      </c>
    </row>
    <row r="353" spans="1:17" s="30" customFormat="1" ht="15.6">
      <c r="A353" s="41" t="s">
        <v>196</v>
      </c>
      <c r="B353" s="30">
        <v>1</v>
      </c>
      <c r="C353" s="30">
        <v>320.86099999999999</v>
      </c>
      <c r="D353" s="30" t="str">
        <f>VLOOKUP($A353,'Food full composition_all'!$A$3:$AU$33,5+($B353*2),0)</f>
        <v>Pea, cooked</v>
      </c>
      <c r="E353" s="45">
        <f>VLOOKUP($A353,'Food full composition_all'!$A$3:$AU$33,6+($B353*2),0)</f>
        <v>16</v>
      </c>
      <c r="F353" s="31">
        <f>VLOOKUP(D353,'Impact value reference table'!$B$3:$G$216,2,FALSE)</f>
        <v>1.41</v>
      </c>
      <c r="G353" s="130">
        <f t="shared" ref="G353:G374" si="148">(F353/(1000/$C$353))/100*E353</f>
        <v>7.2386241599999984E-2</v>
      </c>
      <c r="H353" s="31">
        <f>VLOOKUP(D353,'Impact value reference table'!$B$3:$G$216,3,FALSE)</f>
        <v>12.72</v>
      </c>
      <c r="I353" s="130">
        <f t="shared" ref="I353:I374" si="149">(H353/(1000/$C$353))/100*E353</f>
        <v>0.65301630720000003</v>
      </c>
      <c r="J353" s="31">
        <f>VLOOKUP(D353,'Impact value reference table'!$B$3:$G$216,4,FALSE)</f>
        <v>2.69</v>
      </c>
      <c r="K353" s="130">
        <f t="shared" ref="K353:K374" si="150">(J353/(1000/$C$353))/100*E353</f>
        <v>0.13809857439999998</v>
      </c>
      <c r="L353" s="31">
        <f>VLOOKUP(D353,'Impact value reference table'!$B$3:$G$216,5,FALSE)</f>
        <v>2.4</v>
      </c>
      <c r="M353" s="130">
        <f t="shared" ref="M353:M374" si="151">(L353/(1000/$C$353))/100*E353</f>
        <v>0.12321062399999999</v>
      </c>
      <c r="N353" s="31">
        <f>VLOOKUP(D353,'Impact value reference table'!$B$3:$G$216,6,FALSE)</f>
        <v>125.81</v>
      </c>
      <c r="O353" s="130">
        <f t="shared" ref="O353:O374" si="152">(N353/(1000/$C$353))/100*E353</f>
        <v>6.4588035856000001</v>
      </c>
      <c r="P353" s="31" t="e">
        <f>VLOOKUP(D353,'Impact value reference table'!$B$3:$G$216,7,FALSE)</f>
        <v>#REF!</v>
      </c>
      <c r="Q353" s="130" t="e">
        <f t="shared" ref="Q353:Q374" si="153">(P353/(1000/$C$353))/100*E353</f>
        <v>#REF!</v>
      </c>
    </row>
    <row r="354" spans="1:17" ht="15.6">
      <c r="A354" s="40" t="s">
        <v>196</v>
      </c>
      <c r="B354" s="5">
        <v>2</v>
      </c>
      <c r="D354" s="5" t="str">
        <f>VLOOKUP($A354,'Food full composition_all'!$A$3:$AU$33,5+($B354*2),0)</f>
        <v>Lentil, cooked</v>
      </c>
      <c r="E354" s="42">
        <f>VLOOKUP($A354,'Food full composition_all'!$A$3:$AU$33,6+($B354*2),0)</f>
        <v>11</v>
      </c>
      <c r="F354" s="31">
        <f>VLOOKUP(D354,'Impact value reference table'!$B$3:$G$216,2,FALSE)</f>
        <v>5.68</v>
      </c>
      <c r="G354" s="5">
        <f t="shared" si="148"/>
        <v>0.20047395279999997</v>
      </c>
      <c r="H354" s="31">
        <f>VLOOKUP(D354,'Impact value reference table'!$B$3:$G$216,3,FALSE)</f>
        <v>0.62</v>
      </c>
      <c r="I354" s="5">
        <f t="shared" si="149"/>
        <v>2.1882720199999997E-2</v>
      </c>
      <c r="J354" s="31">
        <f>VLOOKUP(D354,'Impact value reference table'!$B$3:$G$216,4,FALSE)</f>
        <v>7.78</v>
      </c>
      <c r="K354" s="5">
        <f t="shared" si="150"/>
        <v>0.27459284379999999</v>
      </c>
      <c r="L354" s="31">
        <f>VLOOKUP(D354,'Impact value reference table'!$B$3:$G$216,5,FALSE)</f>
        <v>6.22</v>
      </c>
      <c r="M354" s="5">
        <f t="shared" si="151"/>
        <v>0.21953309619999997</v>
      </c>
      <c r="N354" s="31">
        <f>VLOOKUP(D354,'Impact value reference table'!$B$3:$G$216,6,FALSE)</f>
        <v>158.63</v>
      </c>
      <c r="O354" s="5">
        <f t="shared" si="152"/>
        <v>5.5987998472999996</v>
      </c>
      <c r="P354" s="31" t="e">
        <f>VLOOKUP(D354,'Impact value reference table'!$B$3:$G$216,7,FALSE)</f>
        <v>#REF!</v>
      </c>
      <c r="Q354" s="5" t="e">
        <f t="shared" si="153"/>
        <v>#REF!</v>
      </c>
    </row>
    <row r="355" spans="1:17" ht="15.6">
      <c r="A355" s="40" t="s">
        <v>196</v>
      </c>
      <c r="B355" s="5">
        <v>3</v>
      </c>
      <c r="D355" s="5" t="str">
        <f>VLOOKUP($A355,'Food full composition_all'!$A$3:$AU$33,5+($B355*2),0)</f>
        <v>Corn gluten meal 21, unspecified</v>
      </c>
      <c r="E355" s="42">
        <f>VLOOKUP($A355,'Food full composition_all'!$A$3:$AU$33,6+($B355*2),0)</f>
        <v>7.5</v>
      </c>
      <c r="F355" s="31">
        <f>VLOOKUP(D355,'Impact value reference table'!$B$3:$G$216,2,FALSE)</f>
        <v>0.7</v>
      </c>
      <c r="G355" s="5">
        <f t="shared" si="148"/>
        <v>1.6845202499999996E-2</v>
      </c>
      <c r="H355" s="31">
        <f>VLOOKUP(D355,'Impact value reference table'!$B$3:$G$216,3,FALSE)</f>
        <v>0.4</v>
      </c>
      <c r="I355" s="5">
        <f t="shared" si="149"/>
        <v>9.6258299999999984E-3</v>
      </c>
      <c r="J355" s="31">
        <f>VLOOKUP(D355,'Impact value reference table'!$B$3:$G$216,4,FALSE)</f>
        <v>2.6</v>
      </c>
      <c r="K355" s="5">
        <f t="shared" si="150"/>
        <v>6.2567894999999998E-2</v>
      </c>
      <c r="L355" s="31">
        <f>VLOOKUP(D355,'Impact value reference table'!$B$3:$G$216,5,FALSE)</f>
        <v>0.9</v>
      </c>
      <c r="M355" s="5">
        <f t="shared" si="151"/>
        <v>2.1658117500000001E-2</v>
      </c>
      <c r="N355" s="31">
        <f>VLOOKUP(D355,'Impact value reference table'!$B$3:$G$216,6,FALSE)</f>
        <v>48</v>
      </c>
      <c r="O355" s="5">
        <f t="shared" si="152"/>
        <v>1.1550996</v>
      </c>
      <c r="P355" s="31" t="e">
        <f>VLOOKUP(D355,'Impact value reference table'!$B$3:$G$216,7,FALSE)</f>
        <v>#REF!</v>
      </c>
      <c r="Q355" s="5" t="e">
        <f t="shared" si="153"/>
        <v>#REF!</v>
      </c>
    </row>
    <row r="356" spans="1:17" ht="15.6">
      <c r="A356" s="40" t="s">
        <v>196</v>
      </c>
      <c r="B356" s="5">
        <v>4</v>
      </c>
      <c r="D356" s="5" t="str">
        <f>VLOOKUP($A356,'Food full composition_all'!$A$3:$AU$33,5+($B356*2),0)</f>
        <v xml:space="preserve">Vegetables </v>
      </c>
      <c r="E356" s="42">
        <f>VLOOKUP($A356,'Food full composition_all'!$A$3:$AU$33,6+($B356*2),0)</f>
        <v>0</v>
      </c>
      <c r="F356" s="31" t="e">
        <f>VLOOKUP(D356,'Impact value reference table'!$B$3:$G$216,2,FALSE)</f>
        <v>#N/A</v>
      </c>
      <c r="G356" s="5" t="e">
        <f t="shared" si="148"/>
        <v>#N/A</v>
      </c>
      <c r="H356" s="31" t="e">
        <f>VLOOKUP(D356,'Impact value reference table'!$B$3:$G$216,3,FALSE)</f>
        <v>#N/A</v>
      </c>
      <c r="I356" s="5" t="e">
        <f t="shared" si="149"/>
        <v>#N/A</v>
      </c>
      <c r="J356" s="31" t="e">
        <f>VLOOKUP(D356,'Impact value reference table'!$B$3:$G$216,4,FALSE)</f>
        <v>#N/A</v>
      </c>
      <c r="K356" s="5" t="e">
        <f t="shared" si="150"/>
        <v>#N/A</v>
      </c>
      <c r="L356" s="31" t="e">
        <f>VLOOKUP(D356,'Impact value reference table'!$B$3:$G$216,5,FALSE)</f>
        <v>#N/A</v>
      </c>
      <c r="M356" s="5" t="e">
        <f t="shared" si="151"/>
        <v>#N/A</v>
      </c>
      <c r="N356" s="31" t="e">
        <f>VLOOKUP(D356,'Impact value reference table'!$B$3:$G$216,6,FALSE)</f>
        <v>#N/A</v>
      </c>
      <c r="O356" s="5" t="e">
        <f t="shared" si="152"/>
        <v>#N/A</v>
      </c>
      <c r="P356" s="31" t="e">
        <f>VLOOKUP(D356,'Impact value reference table'!$B$3:$G$216,7,FALSE)</f>
        <v>#N/A</v>
      </c>
      <c r="Q356" s="5" t="e">
        <f t="shared" si="153"/>
        <v>#N/A</v>
      </c>
    </row>
    <row r="357" spans="1:17" ht="15.6">
      <c r="A357" s="40" t="s">
        <v>196</v>
      </c>
      <c r="B357" s="5">
        <v>5</v>
      </c>
      <c r="D357" s="5" t="str">
        <f>VLOOKUP($A357,'Food full composition_all'!$A$3:$AU$33,5+($B357*2),0)</f>
        <v>Sunflower oil, unspecified</v>
      </c>
      <c r="E357" s="42">
        <f>VLOOKUP($A357,'Food full composition_all'!$A$3:$AU$33,6+($B357*2),0)</f>
        <v>4.3</v>
      </c>
      <c r="F357" s="31">
        <f>VLOOKUP(D357,'Impact value reference table'!$B$3:$G$216,2,FALSE)</f>
        <v>2.08</v>
      </c>
      <c r="G357" s="5">
        <f t="shared" si="148"/>
        <v>2.8697807839999999E-2</v>
      </c>
      <c r="H357" s="31">
        <f>VLOOKUP(D357,'Impact value reference table'!$B$3:$G$216,3,FALSE)</f>
        <v>0.42</v>
      </c>
      <c r="I357" s="5">
        <f t="shared" si="149"/>
        <v>5.7947496599999992E-3</v>
      </c>
      <c r="J357" s="31">
        <f>VLOOKUP(D357,'Impact value reference table'!$B$3:$G$216,4,FALSE)</f>
        <v>3.11</v>
      </c>
      <c r="K357" s="5">
        <f t="shared" si="150"/>
        <v>4.2908741529999996E-2</v>
      </c>
      <c r="L357" s="31">
        <f>VLOOKUP(D357,'Impact value reference table'!$B$3:$G$216,5,FALSE)</f>
        <v>5.67</v>
      </c>
      <c r="M357" s="5">
        <f t="shared" si="151"/>
        <v>7.8229120409999992E-2</v>
      </c>
      <c r="N357" s="31">
        <f>VLOOKUP(D357,'Impact value reference table'!$B$3:$G$216,6,FALSE)</f>
        <v>112</v>
      </c>
      <c r="O357" s="5">
        <f t="shared" si="152"/>
        <v>1.5452665759999997</v>
      </c>
      <c r="P357" s="31" t="e">
        <f>VLOOKUP(D357,'Impact value reference table'!$B$3:$G$216,7,FALSE)</f>
        <v>#REF!</v>
      </c>
      <c r="Q357" s="5" t="e">
        <f t="shared" si="153"/>
        <v>#REF!</v>
      </c>
    </row>
    <row r="358" spans="1:17" ht="15.6">
      <c r="A358" s="40" t="s">
        <v>196</v>
      </c>
      <c r="B358" s="5">
        <v>6</v>
      </c>
      <c r="D358" s="5" t="str">
        <f>VLOOKUP($A358,'Food full composition_all'!$A$3:$AU$33,5+($B358*2),0)</f>
        <v>Brewer's yeast, unspecified</v>
      </c>
      <c r="E358" s="42">
        <f>VLOOKUP($A358,'Food full composition_all'!$A$3:$AU$33,6+($B358*2),0)</f>
        <v>5.5</v>
      </c>
      <c r="F358" s="31">
        <f>VLOOKUP(D358,'Impact value reference table'!$B$3:$G$216,2,FALSE)</f>
        <v>0</v>
      </c>
      <c r="G358" s="5">
        <f t="shared" si="148"/>
        <v>0</v>
      </c>
      <c r="H358" s="31">
        <f>VLOOKUP(D358,'Impact value reference table'!$B$3:$G$216,3,FALSE)</f>
        <v>0</v>
      </c>
      <c r="I358" s="5">
        <f t="shared" si="149"/>
        <v>0</v>
      </c>
      <c r="J358" s="31">
        <f>VLOOKUP(D358,'Impact value reference table'!$B$3:$G$216,4,FALSE)</f>
        <v>0</v>
      </c>
      <c r="K358" s="5">
        <f t="shared" si="150"/>
        <v>0</v>
      </c>
      <c r="L358" s="31">
        <f>VLOOKUP(D358,'Impact value reference table'!$B$3:$G$216,5,FALSE)</f>
        <v>0</v>
      </c>
      <c r="M358" s="5">
        <f t="shared" si="151"/>
        <v>0</v>
      </c>
      <c r="N358" s="31">
        <f>VLOOKUP(D358,'Impact value reference table'!$B$3:$G$216,6,FALSE)</f>
        <v>0</v>
      </c>
      <c r="O358" s="5">
        <f t="shared" si="152"/>
        <v>0</v>
      </c>
      <c r="P358" s="31" t="e">
        <f>VLOOKUP(D358,'Impact value reference table'!$B$3:$G$216,7,FALSE)</f>
        <v>#REF!</v>
      </c>
      <c r="Q358" s="5" t="e">
        <f t="shared" si="153"/>
        <v>#REF!</v>
      </c>
    </row>
    <row r="359" spans="1:17" ht="15.6">
      <c r="A359" s="40" t="s">
        <v>196</v>
      </c>
      <c r="B359" s="5">
        <v>7</v>
      </c>
      <c r="D359" s="5" t="str">
        <f>VLOOKUP($A359,'Food full composition_all'!$A$3:$AU$33,5+($B359*2),0)</f>
        <v>Hemp protein</v>
      </c>
      <c r="E359" s="42">
        <f>VLOOKUP($A359,'Food full composition_all'!$A$3:$AU$33,6+($B359*2),0)</f>
        <v>0</v>
      </c>
      <c r="F359" s="31" t="e">
        <f>VLOOKUP(D359,'Impact value reference table'!$B$3:$G$216,2,FALSE)</f>
        <v>#N/A</v>
      </c>
      <c r="G359" s="5" t="e">
        <f t="shared" si="148"/>
        <v>#N/A</v>
      </c>
      <c r="H359" s="31" t="e">
        <f>VLOOKUP(D359,'Impact value reference table'!$B$3:$G$216,3,FALSE)</f>
        <v>#N/A</v>
      </c>
      <c r="I359" s="5" t="e">
        <f t="shared" si="149"/>
        <v>#N/A</v>
      </c>
      <c r="J359" s="31" t="e">
        <f>VLOOKUP(D359,'Impact value reference table'!$B$3:$G$216,4,FALSE)</f>
        <v>#N/A</v>
      </c>
      <c r="K359" s="5" t="e">
        <f t="shared" si="150"/>
        <v>#N/A</v>
      </c>
      <c r="L359" s="31" t="e">
        <f>VLOOKUP(D359,'Impact value reference table'!$B$3:$G$216,5,FALSE)</f>
        <v>#N/A</v>
      </c>
      <c r="M359" s="5" t="e">
        <f t="shared" si="151"/>
        <v>#N/A</v>
      </c>
      <c r="N359" s="31" t="e">
        <f>VLOOKUP(D359,'Impact value reference table'!$B$3:$G$216,6,FALSE)</f>
        <v>#N/A</v>
      </c>
      <c r="O359" s="5" t="e">
        <f t="shared" si="152"/>
        <v>#N/A</v>
      </c>
      <c r="P359" s="31" t="e">
        <f>VLOOKUP(D359,'Impact value reference table'!$B$3:$G$216,7,FALSE)</f>
        <v>#N/A</v>
      </c>
      <c r="Q359" s="5" t="e">
        <f t="shared" si="153"/>
        <v>#N/A</v>
      </c>
    </row>
    <row r="360" spans="1:17" ht="15.6">
      <c r="A360" s="40" t="s">
        <v>196</v>
      </c>
      <c r="B360" s="5">
        <v>8</v>
      </c>
      <c r="D360" s="5" t="str">
        <f>VLOOKUP($A360,'Food full composition_all'!$A$3:$AU$33,5+($B360*2),0)</f>
        <v>Potato starch, unspecified</v>
      </c>
      <c r="E360" s="42">
        <f>VLOOKUP($A360,'Food full composition_all'!$A$3:$AU$33,6+($B360*2),0)</f>
        <v>3</v>
      </c>
      <c r="F360" s="31">
        <f>VLOOKUP(D360,'Impact value reference table'!$B$3:$G$216,2,FALSE)</f>
        <v>1.2</v>
      </c>
      <c r="G360" s="5">
        <f t="shared" si="148"/>
        <v>1.1550995999999999E-2</v>
      </c>
      <c r="H360" s="31">
        <f>VLOOKUP(D360,'Impact value reference table'!$B$3:$G$216,3,FALSE)</f>
        <v>0.6</v>
      </c>
      <c r="I360" s="5">
        <f t="shared" si="149"/>
        <v>5.7754979999999996E-3</v>
      </c>
      <c r="J360" s="31">
        <f>VLOOKUP(D360,'Impact value reference table'!$B$3:$G$216,4,FALSE)</f>
        <v>5.3</v>
      </c>
      <c r="K360" s="5">
        <f t="shared" si="150"/>
        <v>5.1016898999999997E-2</v>
      </c>
      <c r="L360" s="31">
        <f>VLOOKUP(D360,'Impact value reference table'!$B$3:$G$216,5,FALSE)</f>
        <v>4.8</v>
      </c>
      <c r="M360" s="5">
        <f t="shared" si="151"/>
        <v>4.6203983999999997E-2</v>
      </c>
      <c r="N360" s="31">
        <f>VLOOKUP(D360,'Impact value reference table'!$B$3:$G$216,6,FALSE)</f>
        <v>81</v>
      </c>
      <c r="O360" s="5">
        <f t="shared" si="152"/>
        <v>0.77969222999999999</v>
      </c>
      <c r="P360" s="31" t="e">
        <f>VLOOKUP(D360,'Impact value reference table'!$B$3:$G$216,7,FALSE)</f>
        <v>#REF!</v>
      </c>
      <c r="Q360" s="5" t="e">
        <f t="shared" si="153"/>
        <v>#REF!</v>
      </c>
    </row>
    <row r="361" spans="1:17" ht="15.6">
      <c r="A361" s="40" t="s">
        <v>196</v>
      </c>
      <c r="B361" s="5">
        <v>9</v>
      </c>
      <c r="D361" s="5" t="str">
        <f>VLOOKUP($A361,'Food full composition_all'!$A$3:$AU$33,5+($B361*2),0)</f>
        <v>Minerals</v>
      </c>
      <c r="E361" s="42">
        <f>VLOOKUP($A361,'Food full composition_all'!$A$3:$AU$33,6+($B361*2),0)</f>
        <v>0</v>
      </c>
      <c r="F361" s="31" t="e">
        <f>VLOOKUP(D361,'Impact value reference table'!$B$3:$G$216,2,FALSE)</f>
        <v>#N/A</v>
      </c>
      <c r="G361" s="5" t="e">
        <f t="shared" si="148"/>
        <v>#N/A</v>
      </c>
      <c r="H361" s="31" t="e">
        <f>VLOOKUP(D361,'Impact value reference table'!$B$3:$G$216,3,FALSE)</f>
        <v>#N/A</v>
      </c>
      <c r="I361" s="5" t="e">
        <f t="shared" si="149"/>
        <v>#N/A</v>
      </c>
      <c r="J361" s="31" t="e">
        <f>VLOOKUP(D361,'Impact value reference table'!$B$3:$G$216,4,FALSE)</f>
        <v>#N/A</v>
      </c>
      <c r="K361" s="5" t="e">
        <f t="shared" si="150"/>
        <v>#N/A</v>
      </c>
      <c r="L361" s="31" t="e">
        <f>VLOOKUP(D361,'Impact value reference table'!$B$3:$G$216,5,FALSE)</f>
        <v>#N/A</v>
      </c>
      <c r="M361" s="5" t="e">
        <f t="shared" si="151"/>
        <v>#N/A</v>
      </c>
      <c r="N361" s="31" t="e">
        <f>VLOOKUP(D361,'Impact value reference table'!$B$3:$G$216,6,FALSE)</f>
        <v>#N/A</v>
      </c>
      <c r="O361" s="5" t="e">
        <f t="shared" si="152"/>
        <v>#N/A</v>
      </c>
      <c r="P361" s="31" t="e">
        <f>VLOOKUP(D361,'Impact value reference table'!$B$3:$G$216,7,FALSE)</f>
        <v>#N/A</v>
      </c>
      <c r="Q361" s="5" t="e">
        <f t="shared" si="153"/>
        <v>#N/A</v>
      </c>
    </row>
    <row r="362" spans="1:17" ht="15.6">
      <c r="A362" s="40" t="s">
        <v>196</v>
      </c>
      <c r="B362" s="5">
        <v>10</v>
      </c>
      <c r="D362" s="5" t="str">
        <f>VLOOKUP($A362,'Food full composition_all'!$A$3:$AU$33,5+($B362*2),0)</f>
        <v>Apple, raw</v>
      </c>
      <c r="E362" s="42">
        <f>VLOOKUP($A362,'Food full composition_all'!$A$3:$AU$33,6+($B362*2),0)</f>
        <v>0.09</v>
      </c>
      <c r="F362" s="31">
        <f>VLOOKUP(D362,'Impact value reference table'!$B$3:$G$216,2,FALSE)</f>
        <v>0.8</v>
      </c>
      <c r="G362" s="5">
        <f t="shared" si="148"/>
        <v>2.3101991999999996E-4</v>
      </c>
      <c r="H362" s="31">
        <f>VLOOKUP(D362,'Impact value reference table'!$B$3:$G$216,3,FALSE)</f>
        <v>1.2</v>
      </c>
      <c r="I362" s="5">
        <f t="shared" si="149"/>
        <v>3.4652987999999994E-4</v>
      </c>
      <c r="J362" s="31">
        <f>VLOOKUP(D362,'Impact value reference table'!$B$3:$G$216,4,FALSE)</f>
        <v>7.4</v>
      </c>
      <c r="K362" s="5">
        <f t="shared" si="150"/>
        <v>2.1369342599999999E-3</v>
      </c>
      <c r="L362" s="31">
        <f>VLOOKUP(D362,'Impact value reference table'!$B$3:$G$216,5,FALSE)</f>
        <v>10</v>
      </c>
      <c r="M362" s="5">
        <f t="shared" si="151"/>
        <v>2.8877489999999998E-3</v>
      </c>
      <c r="N362" s="31">
        <f>VLOOKUP(D362,'Impact value reference table'!$B$3:$G$216,6,FALSE)</f>
        <v>610</v>
      </c>
      <c r="O362" s="5">
        <f t="shared" si="152"/>
        <v>0.17615268899999997</v>
      </c>
      <c r="P362" s="31" t="e">
        <f>VLOOKUP(D362,'Impact value reference table'!$B$3:$G$216,7,FALSE)</f>
        <v>#REF!</v>
      </c>
      <c r="Q362" s="5" t="e">
        <f t="shared" si="153"/>
        <v>#REF!</v>
      </c>
    </row>
    <row r="363" spans="1:17" ht="15.6">
      <c r="A363" s="40" t="s">
        <v>196</v>
      </c>
      <c r="B363" s="5">
        <v>11</v>
      </c>
      <c r="D363" s="5" t="str">
        <f>VLOOKUP($A363,'Food full composition_all'!$A$3:$AU$33,5+($B363*2),0)</f>
        <v>Moringa oleifera</v>
      </c>
      <c r="E363" s="42">
        <f>VLOOKUP($A363,'Food full composition_all'!$A$3:$AU$33,6+($B363*2),0)</f>
        <v>0</v>
      </c>
      <c r="F363" s="31" t="e">
        <f>VLOOKUP(D363,'Impact value reference table'!$B$3:$G$216,2,FALSE)</f>
        <v>#N/A</v>
      </c>
      <c r="G363" s="5" t="e">
        <f t="shared" si="148"/>
        <v>#N/A</v>
      </c>
      <c r="H363" s="31" t="e">
        <f>VLOOKUP(D363,'Impact value reference table'!$B$3:$G$216,3,FALSE)</f>
        <v>#N/A</v>
      </c>
      <c r="I363" s="5" t="e">
        <f t="shared" si="149"/>
        <v>#N/A</v>
      </c>
      <c r="J363" s="31" t="e">
        <f>VLOOKUP(D363,'Impact value reference table'!$B$3:$G$216,4,FALSE)</f>
        <v>#N/A</v>
      </c>
      <c r="K363" s="5" t="e">
        <f t="shared" si="150"/>
        <v>#N/A</v>
      </c>
      <c r="L363" s="31" t="e">
        <f>VLOOKUP(D363,'Impact value reference table'!$B$3:$G$216,5,FALSE)</f>
        <v>#N/A</v>
      </c>
      <c r="M363" s="5" t="e">
        <f t="shared" si="151"/>
        <v>#N/A</v>
      </c>
      <c r="N363" s="31" t="e">
        <f>VLOOKUP(D363,'Impact value reference table'!$B$3:$G$216,6,FALSE)</f>
        <v>#N/A</v>
      </c>
      <c r="O363" s="5" t="e">
        <f t="shared" si="152"/>
        <v>#N/A</v>
      </c>
      <c r="P363" s="31" t="e">
        <f>VLOOKUP(D363,'Impact value reference table'!$B$3:$G$216,7,FALSE)</f>
        <v>#N/A</v>
      </c>
      <c r="Q363" s="5" t="e">
        <f t="shared" si="153"/>
        <v>#N/A</v>
      </c>
    </row>
    <row r="364" spans="1:17" ht="15.6">
      <c r="A364" s="40" t="s">
        <v>196</v>
      </c>
      <c r="B364" s="5">
        <v>12</v>
      </c>
      <c r="D364" s="5" t="str">
        <f>VLOOKUP($A364,'Food full composition_all'!$A$3:$AU$33,5+($B364*2),0)</f>
        <v>Dried mixed herbs</v>
      </c>
      <c r="E364" s="42">
        <f>VLOOKUP($A364,'Food full composition_all'!$A$3:$AU$33,6+($B364*2),0)</f>
        <v>0</v>
      </c>
      <c r="F364" s="31" t="e">
        <f>VLOOKUP(D364,'Impact value reference table'!$B$3:$G$216,2,FALSE)</f>
        <v>#N/A</v>
      </c>
      <c r="G364" s="5" t="e">
        <f t="shared" si="148"/>
        <v>#N/A</v>
      </c>
      <c r="H364" s="31" t="e">
        <f>VLOOKUP(D364,'Impact value reference table'!$B$3:$G$216,3,FALSE)</f>
        <v>#N/A</v>
      </c>
      <c r="I364" s="5" t="e">
        <f t="shared" si="149"/>
        <v>#N/A</v>
      </c>
      <c r="J364" s="31" t="e">
        <f>VLOOKUP(D364,'Impact value reference table'!$B$3:$G$216,4,FALSE)</f>
        <v>#N/A</v>
      </c>
      <c r="K364" s="5" t="e">
        <f t="shared" si="150"/>
        <v>#N/A</v>
      </c>
      <c r="L364" s="31" t="e">
        <f>VLOOKUP(D364,'Impact value reference table'!$B$3:$G$216,5,FALSE)</f>
        <v>#N/A</v>
      </c>
      <c r="M364" s="5" t="e">
        <f t="shared" si="151"/>
        <v>#N/A</v>
      </c>
      <c r="N364" s="31" t="e">
        <f>VLOOKUP(D364,'Impact value reference table'!$B$3:$G$216,6,FALSE)</f>
        <v>#N/A</v>
      </c>
      <c r="O364" s="5" t="e">
        <f t="shared" si="152"/>
        <v>#N/A</v>
      </c>
      <c r="P364" s="31" t="e">
        <f>VLOOKUP(D364,'Impact value reference table'!$B$3:$G$216,7,FALSE)</f>
        <v>#N/A</v>
      </c>
      <c r="Q364" s="5" t="e">
        <f t="shared" si="153"/>
        <v>#N/A</v>
      </c>
    </row>
    <row r="365" spans="1:17" ht="15.6">
      <c r="A365" s="40" t="s">
        <v>196</v>
      </c>
      <c r="B365" s="5">
        <v>13</v>
      </c>
      <c r="D365" s="5" t="str">
        <f>VLOOKUP($A365,'Food full composition_all'!$A$3:$AU$33,5+($B365*2),0)</f>
        <v>Yucca, cooked</v>
      </c>
      <c r="E365" s="42">
        <f>VLOOKUP($A365,'Food full composition_all'!$A$3:$AU$33,6+($B365*2),0)</f>
        <v>0.5</v>
      </c>
      <c r="F365" s="31">
        <f>VLOOKUP(D365,'Impact value reference table'!$B$3:$G$216,2,FALSE)</f>
        <v>0.3</v>
      </c>
      <c r="G365" s="5">
        <f t="shared" si="148"/>
        <v>4.8129149999999996E-4</v>
      </c>
      <c r="H365" s="31">
        <f>VLOOKUP(D365,'Impact value reference table'!$B$3:$G$216,3,FALSE)</f>
        <v>0.4</v>
      </c>
      <c r="I365" s="5">
        <f t="shared" si="149"/>
        <v>6.4172199999999995E-4</v>
      </c>
      <c r="J365" s="31">
        <f>VLOOKUP(D365,'Impact value reference table'!$B$3:$G$216,4,FALSE)</f>
        <v>2.9</v>
      </c>
      <c r="K365" s="5">
        <f t="shared" si="150"/>
        <v>4.6524844999999999E-3</v>
      </c>
      <c r="L365" s="31">
        <f>VLOOKUP(D365,'Impact value reference table'!$B$3:$G$216,5,FALSE)</f>
        <v>1.6</v>
      </c>
      <c r="M365" s="5">
        <f t="shared" si="151"/>
        <v>2.5668879999999998E-3</v>
      </c>
      <c r="N365" s="31">
        <f>VLOOKUP(D365,'Impact value reference table'!$B$3:$G$216,6,FALSE)</f>
        <v>28</v>
      </c>
      <c r="O365" s="5">
        <f t="shared" si="152"/>
        <v>4.4920539999999995E-2</v>
      </c>
      <c r="P365" s="31" t="e">
        <f>VLOOKUP(D365,'Impact value reference table'!$B$3:$G$216,7,FALSE)</f>
        <v>#REF!</v>
      </c>
      <c r="Q365" s="5" t="e">
        <f t="shared" si="153"/>
        <v>#REF!</v>
      </c>
    </row>
    <row r="366" spans="1:17" ht="15.6">
      <c r="A366" s="40" t="s">
        <v>196</v>
      </c>
      <c r="B366" s="5">
        <v>14</v>
      </c>
      <c r="D366" s="5" t="str">
        <f>VLOOKUP($A366,'Food full composition_all'!$A$3:$AU$33,5+($B366*2),0)</f>
        <v xml:space="preserve">Dried chicory root </v>
      </c>
      <c r="E366" s="42">
        <f>VLOOKUP($A366,'Food full composition_all'!$A$3:$AU$33,6+($B366*2),0)</f>
        <v>0</v>
      </c>
      <c r="F366" s="31" t="e">
        <f>VLOOKUP(D366,'Impact value reference table'!$B$3:$G$216,2,FALSE)</f>
        <v>#N/A</v>
      </c>
      <c r="G366" s="5" t="e">
        <f t="shared" si="148"/>
        <v>#N/A</v>
      </c>
      <c r="H366" s="31" t="e">
        <f>VLOOKUP(D366,'Impact value reference table'!$B$3:$G$216,3,FALSE)</f>
        <v>#N/A</v>
      </c>
      <c r="I366" s="5" t="e">
        <f t="shared" si="149"/>
        <v>#N/A</v>
      </c>
      <c r="J366" s="31" t="e">
        <f>VLOOKUP(D366,'Impact value reference table'!$B$3:$G$216,4,FALSE)</f>
        <v>#N/A</v>
      </c>
      <c r="K366" s="5" t="e">
        <f t="shared" si="150"/>
        <v>#N/A</v>
      </c>
      <c r="L366" s="31" t="e">
        <f>VLOOKUP(D366,'Impact value reference table'!$B$3:$G$216,5,FALSE)</f>
        <v>#N/A</v>
      </c>
      <c r="M366" s="5" t="e">
        <f t="shared" si="151"/>
        <v>#N/A</v>
      </c>
      <c r="N366" s="31" t="e">
        <f>VLOOKUP(D366,'Impact value reference table'!$B$3:$G$216,6,FALSE)</f>
        <v>#N/A</v>
      </c>
      <c r="O366" s="5" t="e">
        <f t="shared" si="152"/>
        <v>#N/A</v>
      </c>
      <c r="P366" s="31" t="e">
        <f>VLOOKUP(D366,'Impact value reference table'!$B$3:$G$216,7,FALSE)</f>
        <v>#N/A</v>
      </c>
      <c r="Q366" s="5" t="e">
        <f t="shared" si="153"/>
        <v>#N/A</v>
      </c>
    </row>
    <row r="367" spans="1:17" ht="15.6">
      <c r="A367" s="40" t="s">
        <v>196</v>
      </c>
      <c r="B367" s="5">
        <v>15</v>
      </c>
      <c r="D367" s="5" t="str">
        <f>VLOOKUP($A367,'Food full composition_all'!$A$3:$AU$33,5+($B367*2),0)</f>
        <v xml:space="preserve">Red fruit extract </v>
      </c>
      <c r="E367" s="42">
        <f>VLOOKUP($A367,'Food full composition_all'!$A$3:$AU$33,6+($B367*2),0)</f>
        <v>0</v>
      </c>
      <c r="F367" s="31" t="e">
        <f>VLOOKUP(D367,'Impact value reference table'!$B$3:$G$216,2,FALSE)</f>
        <v>#N/A</v>
      </c>
      <c r="G367" s="5" t="e">
        <f t="shared" si="148"/>
        <v>#N/A</v>
      </c>
      <c r="H367" s="31" t="e">
        <f>VLOOKUP(D367,'Impact value reference table'!$B$3:$G$216,3,FALSE)</f>
        <v>#N/A</v>
      </c>
      <c r="I367" s="5" t="e">
        <f t="shared" si="149"/>
        <v>#N/A</v>
      </c>
      <c r="J367" s="31" t="e">
        <f>VLOOKUP(D367,'Impact value reference table'!$B$3:$G$216,4,FALSE)</f>
        <v>#N/A</v>
      </c>
      <c r="K367" s="5" t="e">
        <f t="shared" si="150"/>
        <v>#N/A</v>
      </c>
      <c r="L367" s="31" t="e">
        <f>VLOOKUP(D367,'Impact value reference table'!$B$3:$G$216,5,FALSE)</f>
        <v>#N/A</v>
      </c>
      <c r="M367" s="5" t="e">
        <f t="shared" si="151"/>
        <v>#N/A</v>
      </c>
      <c r="N367" s="31" t="e">
        <f>VLOOKUP(D367,'Impact value reference table'!$B$3:$G$216,6,FALSE)</f>
        <v>#N/A</v>
      </c>
      <c r="O367" s="5" t="e">
        <f t="shared" si="152"/>
        <v>#N/A</v>
      </c>
      <c r="P367" s="31" t="e">
        <f>VLOOKUP(D367,'Impact value reference table'!$B$3:$G$216,7,FALSE)</f>
        <v>#N/A</v>
      </c>
      <c r="Q367" s="5" t="e">
        <f t="shared" si="153"/>
        <v>#N/A</v>
      </c>
    </row>
    <row r="368" spans="1:17" ht="15.6">
      <c r="A368" s="40" t="s">
        <v>196</v>
      </c>
      <c r="B368" s="5">
        <v>16</v>
      </c>
      <c r="D368" s="5" t="str">
        <f>VLOOKUP($A368,'Food full composition_all'!$A$3:$AU$33,5+($B368*2),0)</f>
        <v xml:space="preserve">Citrus extract </v>
      </c>
      <c r="E368" s="42">
        <f>VLOOKUP($A368,'Food full composition_all'!$A$3:$AU$33,6+($B368*2),0)</f>
        <v>0</v>
      </c>
      <c r="F368" s="31" t="e">
        <f>VLOOKUP(D368,'Impact value reference table'!$B$3:$G$216,2,FALSE)</f>
        <v>#N/A</v>
      </c>
      <c r="G368" s="5" t="e">
        <f t="shared" si="148"/>
        <v>#N/A</v>
      </c>
      <c r="H368" s="31" t="e">
        <f>VLOOKUP(D368,'Impact value reference table'!$B$3:$G$216,3,FALSE)</f>
        <v>#N/A</v>
      </c>
      <c r="I368" s="5" t="e">
        <f t="shared" si="149"/>
        <v>#N/A</v>
      </c>
      <c r="J368" s="31" t="e">
        <f>VLOOKUP(D368,'Impact value reference table'!$B$3:$G$216,4,FALSE)</f>
        <v>#N/A</v>
      </c>
      <c r="K368" s="5" t="e">
        <f t="shared" si="150"/>
        <v>#N/A</v>
      </c>
      <c r="L368" s="31" t="e">
        <f>VLOOKUP(D368,'Impact value reference table'!$B$3:$G$216,5,FALSE)</f>
        <v>#N/A</v>
      </c>
      <c r="M368" s="5" t="e">
        <f t="shared" si="151"/>
        <v>#N/A</v>
      </c>
      <c r="N368" s="31" t="e">
        <f>VLOOKUP(D368,'Impact value reference table'!$B$3:$G$216,6,FALSE)</f>
        <v>#N/A</v>
      </c>
      <c r="O368" s="5" t="e">
        <f t="shared" si="152"/>
        <v>#N/A</v>
      </c>
      <c r="P368" s="31" t="e">
        <f>VLOOKUP(D368,'Impact value reference table'!$B$3:$G$216,7,FALSE)</f>
        <v>#N/A</v>
      </c>
      <c r="Q368" s="5" t="e">
        <f t="shared" si="153"/>
        <v>#N/A</v>
      </c>
    </row>
    <row r="369" spans="1:17" ht="16.95" customHeight="1">
      <c r="A369" s="40" t="s">
        <v>196</v>
      </c>
      <c r="B369" s="5">
        <v>17</v>
      </c>
      <c r="D369" s="5" t="str">
        <f>VLOOKUP($A369,'Food full composition_all'!$A$3:$AU$33,5+($B369*2),0)</f>
        <v xml:space="preserve">Glucosamine hydrochloride </v>
      </c>
      <c r="E369" s="42">
        <f>VLOOKUP($A369,'Food full composition_all'!$A$3:$AU$33,6+($B369*2),0)</f>
        <v>0</v>
      </c>
      <c r="F369" s="31" t="e">
        <f>VLOOKUP(D369,'Impact value reference table'!$B$3:$G$216,2,FALSE)</f>
        <v>#N/A</v>
      </c>
      <c r="G369" s="5" t="e">
        <f t="shared" si="148"/>
        <v>#N/A</v>
      </c>
      <c r="H369" s="31" t="e">
        <f>VLOOKUP(D369,'Impact value reference table'!$B$3:$G$216,3,FALSE)</f>
        <v>#N/A</v>
      </c>
      <c r="I369" s="5" t="e">
        <f t="shared" si="149"/>
        <v>#N/A</v>
      </c>
      <c r="J369" s="31" t="e">
        <f>VLOOKUP(D369,'Impact value reference table'!$B$3:$G$216,4,FALSE)</f>
        <v>#N/A</v>
      </c>
      <c r="K369" s="5" t="e">
        <f t="shared" si="150"/>
        <v>#N/A</v>
      </c>
      <c r="L369" s="31" t="e">
        <f>VLOOKUP(D369,'Impact value reference table'!$B$3:$G$216,5,FALSE)</f>
        <v>#N/A</v>
      </c>
      <c r="M369" s="5" t="e">
        <f t="shared" si="151"/>
        <v>#N/A</v>
      </c>
      <c r="N369" s="31" t="e">
        <f>VLOOKUP(D369,'Impact value reference table'!$B$3:$G$216,6,FALSE)</f>
        <v>#N/A</v>
      </c>
      <c r="O369" s="5" t="e">
        <f t="shared" si="152"/>
        <v>#N/A</v>
      </c>
      <c r="P369" s="31" t="e">
        <f>VLOOKUP(D369,'Impact value reference table'!$B$3:$G$216,7,FALSE)</f>
        <v>#N/A</v>
      </c>
      <c r="Q369" s="5" t="e">
        <f t="shared" si="153"/>
        <v>#N/A</v>
      </c>
    </row>
    <row r="370" spans="1:17" ht="16.95" customHeight="1">
      <c r="A370" s="40" t="s">
        <v>196</v>
      </c>
      <c r="B370" s="5">
        <v>18</v>
      </c>
      <c r="D370" s="5" t="str">
        <f>VLOOKUP($A370,'Food full composition_all'!$A$3:$AU$33,5+($B370*2),0)</f>
        <v xml:space="preserve">Methyl sulfonyl methane </v>
      </c>
      <c r="E370" s="42">
        <f>VLOOKUP($A370,'Food full composition_all'!$A$3:$AU$33,6+($B370*2),0)</f>
        <v>0</v>
      </c>
      <c r="F370" s="31" t="e">
        <f>VLOOKUP(D370,'Impact value reference table'!$B$3:$G$216,2,FALSE)</f>
        <v>#N/A</v>
      </c>
      <c r="G370" s="5" t="e">
        <f t="shared" si="148"/>
        <v>#N/A</v>
      </c>
      <c r="H370" s="31" t="e">
        <f>VLOOKUP(D370,'Impact value reference table'!$B$3:$G$216,3,FALSE)</f>
        <v>#N/A</v>
      </c>
      <c r="I370" s="5" t="e">
        <f t="shared" si="149"/>
        <v>#N/A</v>
      </c>
      <c r="J370" s="31" t="e">
        <f>VLOOKUP(D370,'Impact value reference table'!$B$3:$G$216,4,FALSE)</f>
        <v>#N/A</v>
      </c>
      <c r="K370" s="5" t="e">
        <f t="shared" si="150"/>
        <v>#N/A</v>
      </c>
      <c r="L370" s="31" t="e">
        <f>VLOOKUP(D370,'Impact value reference table'!$B$3:$G$216,5,FALSE)</f>
        <v>#N/A</v>
      </c>
      <c r="M370" s="5" t="e">
        <f t="shared" si="151"/>
        <v>#N/A</v>
      </c>
      <c r="N370" s="31" t="e">
        <f>VLOOKUP(D370,'Impact value reference table'!$B$3:$G$216,6,FALSE)</f>
        <v>#N/A</v>
      </c>
      <c r="O370" s="5" t="e">
        <f t="shared" si="152"/>
        <v>#N/A</v>
      </c>
      <c r="P370" s="31" t="e">
        <f>VLOOKUP(D370,'Impact value reference table'!$B$3:$G$216,7,FALSE)</f>
        <v>#N/A</v>
      </c>
      <c r="Q370" s="5" t="e">
        <f t="shared" si="153"/>
        <v>#N/A</v>
      </c>
    </row>
    <row r="371" spans="1:17" ht="16.95" customHeight="1">
      <c r="A371" s="40" t="s">
        <v>196</v>
      </c>
      <c r="B371" s="5">
        <v>19</v>
      </c>
      <c r="D371" s="5" t="str">
        <f>VLOOKUP($A371,'Food full composition_all'!$A$3:$AU$33,5+($B371*2),0)</f>
        <v xml:space="preserve">Antioxidants </v>
      </c>
      <c r="E371" s="42">
        <f>VLOOKUP($A371,'Food full composition_all'!$A$3:$AU$33,6+($B371*2),0)</f>
        <v>0</v>
      </c>
      <c r="F371" s="31" t="e">
        <f>VLOOKUP(D371,'Impact value reference table'!$B$3:$G$216,2,FALSE)</f>
        <v>#N/A</v>
      </c>
      <c r="G371" s="5" t="e">
        <f t="shared" si="148"/>
        <v>#N/A</v>
      </c>
      <c r="H371" s="31" t="e">
        <f>VLOOKUP(D371,'Impact value reference table'!$B$3:$G$216,3,FALSE)</f>
        <v>#N/A</v>
      </c>
      <c r="I371" s="5" t="e">
        <f t="shared" si="149"/>
        <v>#N/A</v>
      </c>
      <c r="J371" s="31" t="e">
        <f>VLOOKUP(D371,'Impact value reference table'!$B$3:$G$216,4,FALSE)</f>
        <v>#N/A</v>
      </c>
      <c r="K371" s="5" t="e">
        <f t="shared" si="150"/>
        <v>#N/A</v>
      </c>
      <c r="L371" s="31" t="e">
        <f>VLOOKUP(D371,'Impact value reference table'!$B$3:$G$216,5,FALSE)</f>
        <v>#N/A</v>
      </c>
      <c r="M371" s="5" t="e">
        <f t="shared" si="151"/>
        <v>#N/A</v>
      </c>
      <c r="N371" s="31" t="e">
        <f>VLOOKUP(D371,'Impact value reference table'!$B$3:$G$216,6,FALSE)</f>
        <v>#N/A</v>
      </c>
      <c r="O371" s="5" t="e">
        <f t="shared" si="152"/>
        <v>#N/A</v>
      </c>
      <c r="P371" s="31" t="e">
        <f>VLOOKUP(D371,'Impact value reference table'!$B$3:$G$216,7,FALSE)</f>
        <v>#N/A</v>
      </c>
      <c r="Q371" s="5" t="e">
        <f t="shared" si="153"/>
        <v>#N/A</v>
      </c>
    </row>
    <row r="372" spans="1:17" ht="16.95" customHeight="1">
      <c r="A372" s="40" t="s">
        <v>196</v>
      </c>
      <c r="B372" s="5">
        <v>20</v>
      </c>
      <c r="D372" s="5" t="str">
        <f>VLOOKUP($A372,'Food full composition_all'!$A$3:$AU$33,5+($B372*2),0)</f>
        <v xml:space="preserve">Probiotics </v>
      </c>
      <c r="E372" s="42">
        <f>VLOOKUP($A372,'Food full composition_all'!$A$3:$AU$33,6+($B372*2),0)</f>
        <v>0</v>
      </c>
      <c r="F372" s="31" t="e">
        <f>VLOOKUP(D372,'Impact value reference table'!$B$3:$G$216,2,FALSE)</f>
        <v>#N/A</v>
      </c>
      <c r="G372" s="5" t="e">
        <f t="shared" si="148"/>
        <v>#N/A</v>
      </c>
      <c r="H372" s="31" t="e">
        <f>VLOOKUP(D372,'Impact value reference table'!$B$3:$G$216,3,FALSE)</f>
        <v>#N/A</v>
      </c>
      <c r="I372" s="5" t="e">
        <f t="shared" si="149"/>
        <v>#N/A</v>
      </c>
      <c r="J372" s="31" t="e">
        <f>VLOOKUP(D372,'Impact value reference table'!$B$3:$G$216,4,FALSE)</f>
        <v>#N/A</v>
      </c>
      <c r="K372" s="5" t="e">
        <f t="shared" si="150"/>
        <v>#N/A</v>
      </c>
      <c r="L372" s="31" t="e">
        <f>VLOOKUP(D372,'Impact value reference table'!$B$3:$G$216,5,FALSE)</f>
        <v>#N/A</v>
      </c>
      <c r="M372" s="5" t="e">
        <f t="shared" si="151"/>
        <v>#N/A</v>
      </c>
      <c r="N372" s="31" t="e">
        <f>VLOOKUP(D372,'Impact value reference table'!$B$3:$G$216,6,FALSE)</f>
        <v>#N/A</v>
      </c>
      <c r="O372" s="5" t="e">
        <f t="shared" si="152"/>
        <v>#N/A</v>
      </c>
      <c r="P372" s="31" t="e">
        <f>VLOOKUP(D372,'Impact value reference table'!$B$3:$G$216,7,FALSE)</f>
        <v>#N/A</v>
      </c>
      <c r="Q372" s="5" t="e">
        <f t="shared" si="153"/>
        <v>#N/A</v>
      </c>
    </row>
    <row r="373" spans="1:17" ht="16.95" customHeight="1">
      <c r="A373" s="40" t="s">
        <v>196</v>
      </c>
      <c r="B373" s="5">
        <v>21</v>
      </c>
      <c r="D373" s="5" t="str">
        <f>VLOOKUP($A373,'Food full composition_all'!$A$3:$AU$33,5+($B373*2),0)</f>
        <v>L-Carnitine</v>
      </c>
      <c r="E373" s="42" t="e">
        <f>VLOOKUP($A373,'Food full composition_all'!$A$3:$AU$33,6+($B373*2),0)</f>
        <v>#REF!</v>
      </c>
      <c r="F373" s="31" t="e">
        <f>VLOOKUP(D373,'Impact value reference table'!$B$3:$G$216,2,FALSE)</f>
        <v>#N/A</v>
      </c>
      <c r="G373" s="5" t="e">
        <f t="shared" si="148"/>
        <v>#N/A</v>
      </c>
      <c r="H373" s="31" t="e">
        <f>VLOOKUP(D373,'Impact value reference table'!$B$3:$G$216,3,FALSE)</f>
        <v>#N/A</v>
      </c>
      <c r="I373" s="5" t="e">
        <f t="shared" si="149"/>
        <v>#N/A</v>
      </c>
      <c r="J373" s="31" t="e">
        <f>VLOOKUP(D373,'Impact value reference table'!$B$3:$G$216,4,FALSE)</f>
        <v>#N/A</v>
      </c>
      <c r="K373" s="5" t="e">
        <f t="shared" si="150"/>
        <v>#N/A</v>
      </c>
      <c r="L373" s="31" t="e">
        <f>VLOOKUP(D373,'Impact value reference table'!$B$3:$G$216,5,FALSE)</f>
        <v>#N/A</v>
      </c>
      <c r="M373" s="5" t="e">
        <f t="shared" si="151"/>
        <v>#N/A</v>
      </c>
      <c r="N373" s="31" t="e">
        <f>VLOOKUP(D373,'Impact value reference table'!$B$3:$G$216,6,FALSE)</f>
        <v>#N/A</v>
      </c>
      <c r="O373" s="5" t="e">
        <f t="shared" si="152"/>
        <v>#N/A</v>
      </c>
      <c r="P373" s="31" t="e">
        <f>VLOOKUP(D373,'Impact value reference table'!$B$3:$G$216,7,FALSE)</f>
        <v>#N/A</v>
      </c>
      <c r="Q373" s="5" t="e">
        <f t="shared" si="153"/>
        <v>#N/A</v>
      </c>
    </row>
    <row r="374" spans="1:17" ht="16.95" customHeight="1" thickBot="1">
      <c r="A374" s="40" t="s">
        <v>196</v>
      </c>
      <c r="B374" s="5">
        <v>22</v>
      </c>
      <c r="D374" s="5" t="e">
        <f>VLOOKUP($A374,'Food full composition_all'!$A$3:$AU$33,5+($B374*2),0)</f>
        <v>#REF!</v>
      </c>
      <c r="E374" s="42">
        <v>0</v>
      </c>
      <c r="F374" s="131" t="e">
        <f>VLOOKUP(D374,'Impact value reference table'!$B$3:$G$216,2,FALSE)</f>
        <v>#REF!</v>
      </c>
      <c r="G374" s="128" t="e">
        <f t="shared" si="148"/>
        <v>#REF!</v>
      </c>
      <c r="H374" s="31" t="e">
        <f>VLOOKUP(D374,'Impact value reference table'!$B$3:$G$216,3,FALSE)</f>
        <v>#REF!</v>
      </c>
      <c r="I374" s="128" t="e">
        <f t="shared" si="149"/>
        <v>#REF!</v>
      </c>
      <c r="J374" s="31" t="e">
        <f>VLOOKUP(D374,'Impact value reference table'!$B$3:$G$216,4,FALSE)</f>
        <v>#REF!</v>
      </c>
      <c r="K374" s="128" t="e">
        <f t="shared" si="150"/>
        <v>#REF!</v>
      </c>
      <c r="L374" s="31" t="e">
        <f>VLOOKUP(D374,'Impact value reference table'!$B$3:$G$216,5,FALSE)</f>
        <v>#REF!</v>
      </c>
      <c r="M374" s="128" t="e">
        <f t="shared" si="151"/>
        <v>#REF!</v>
      </c>
      <c r="N374" s="31" t="e">
        <f>VLOOKUP(D374,'Impact value reference table'!$B$3:$G$216,6,FALSE)</f>
        <v>#REF!</v>
      </c>
      <c r="O374" s="128" t="e">
        <f t="shared" si="152"/>
        <v>#REF!</v>
      </c>
      <c r="P374" s="31" t="e">
        <f>VLOOKUP(D374,'Impact value reference table'!$B$3:$G$216,7,FALSE)</f>
        <v>#REF!</v>
      </c>
      <c r="Q374" s="128" t="e">
        <f t="shared" si="153"/>
        <v>#REF!</v>
      </c>
    </row>
    <row r="375" spans="1:17" s="30" customFormat="1" ht="15.6">
      <c r="A375" s="41" t="s">
        <v>209</v>
      </c>
      <c r="B375" s="30">
        <v>1</v>
      </c>
      <c r="C375" s="30">
        <v>333.22199999999998</v>
      </c>
      <c r="D375" s="30" t="str">
        <f>VLOOKUP($A375,'Food full composition_all'!$A$3:$AU$33,5+($B375*2),0)</f>
        <v>Corn gluten meal 21, unspecified</v>
      </c>
      <c r="E375" s="45">
        <f>VLOOKUP($A375,'Food full composition_all'!$A$3:$AU$33,6+($B375*2),0)</f>
        <v>16</v>
      </c>
      <c r="F375" s="31">
        <f>VLOOKUP(D375,'Impact value reference table'!$B$3:$G$216,2,FALSE)</f>
        <v>0.7</v>
      </c>
      <c r="G375" s="5">
        <f t="shared" ref="G375:G392" si="154">(F375/(1000/$C$375))/100*E375</f>
        <v>3.7320863999999995E-2</v>
      </c>
      <c r="H375" s="31">
        <f>VLOOKUP(D375,'Impact value reference table'!$B$3:$G$216,3,FALSE)</f>
        <v>0.4</v>
      </c>
      <c r="I375" s="5">
        <f t="shared" ref="I375:I392" si="155">(H375/(1000/$C$375))/100*E375</f>
        <v>2.1326208000000003E-2</v>
      </c>
      <c r="J375" s="31">
        <f>VLOOKUP(D375,'Impact value reference table'!$B$3:$G$216,4,FALSE)</f>
        <v>2.6</v>
      </c>
      <c r="K375" s="5">
        <f t="shared" ref="K375:K392" si="156">(J375/(1000/$C$375))/100*E375</f>
        <v>0.138620352</v>
      </c>
      <c r="L375" s="31">
        <f>VLOOKUP(D375,'Impact value reference table'!$B$3:$G$216,5,FALSE)</f>
        <v>0.9</v>
      </c>
      <c r="M375" s="5">
        <f t="shared" ref="M375:M392" si="157">(L375/(1000/$C$375))/100*E375</f>
        <v>4.7983968000000002E-2</v>
      </c>
      <c r="N375" s="31">
        <f>VLOOKUP(D375,'Impact value reference table'!$B$3:$G$216,6,FALSE)</f>
        <v>48</v>
      </c>
      <c r="O375" s="5">
        <f t="shared" ref="O375:O392" si="158">(N375/(1000/$C$375))/100*E375</f>
        <v>2.5591449599999998</v>
      </c>
      <c r="P375" s="31" t="e">
        <f>VLOOKUP(D375,'Impact value reference table'!$B$3:$G$216,7,FALSE)</f>
        <v>#REF!</v>
      </c>
      <c r="Q375" s="5" t="e">
        <f t="shared" ref="Q375:Q392" si="159">(P375/(1000/$C$375))/100*E375</f>
        <v>#REF!</v>
      </c>
    </row>
    <row r="376" spans="1:17" ht="15.6">
      <c r="A376" s="40" t="s">
        <v>209</v>
      </c>
      <c r="B376" s="5">
        <v>2</v>
      </c>
      <c r="D376" s="5" t="str">
        <f>VLOOKUP($A376,'Food full composition_all'!$A$3:$AU$33,5+($B376*2),0)</f>
        <v>Soy, cooked</v>
      </c>
      <c r="E376" s="42">
        <f>VLOOKUP($A376,'Food full composition_all'!$A$3:$AU$33,6+($B376*2),0)</f>
        <v>11</v>
      </c>
      <c r="F376" s="31">
        <f>VLOOKUP(D376,'Impact value reference table'!$B$3:$G$216,2,FALSE)</f>
        <v>7.73</v>
      </c>
      <c r="G376" s="5">
        <f t="shared" si="154"/>
        <v>0.28333866660000001</v>
      </c>
      <c r="H376" s="31">
        <f>VLOOKUP(D376,'Impact value reference table'!$B$3:$G$216,3,FALSE)</f>
        <v>0.85</v>
      </c>
      <c r="I376" s="5">
        <f t="shared" si="155"/>
        <v>3.1156257E-2</v>
      </c>
      <c r="J376" s="31">
        <f>VLOOKUP(D376,'Impact value reference table'!$B$3:$G$216,4,FALSE)</f>
        <v>10.59</v>
      </c>
      <c r="K376" s="5">
        <f t="shared" si="156"/>
        <v>0.38817030779999995</v>
      </c>
      <c r="L376" s="31">
        <f>VLOOKUP(D376,'Impact value reference table'!$B$3:$G$216,5,FALSE)</f>
        <v>8.4700000000000006</v>
      </c>
      <c r="M376" s="5">
        <f t="shared" si="157"/>
        <v>0.31046293739999997</v>
      </c>
      <c r="N376" s="31">
        <f>VLOOKUP(D376,'Impact value reference table'!$B$3:$G$216,6,FALSE)</f>
        <v>215.98</v>
      </c>
      <c r="O376" s="5">
        <f t="shared" si="158"/>
        <v>7.9166216315999991</v>
      </c>
      <c r="P376" s="31" t="e">
        <f>VLOOKUP(D376,'Impact value reference table'!$B$3:$G$216,7,FALSE)</f>
        <v>#REF!</v>
      </c>
      <c r="Q376" s="5" t="e">
        <f t="shared" si="159"/>
        <v>#REF!</v>
      </c>
    </row>
    <row r="377" spans="1:17" ht="15.6">
      <c r="A377" s="40" t="s">
        <v>209</v>
      </c>
      <c r="B377" s="5">
        <v>3</v>
      </c>
      <c r="D377" s="5" t="str">
        <f>VLOOKUP($A377,'Food full composition_all'!$A$3:$AU$33,5+($B377*2),0)</f>
        <v>Wheat gluten, unspecified</v>
      </c>
      <c r="E377" s="42">
        <f>VLOOKUP($A377,'Food full composition_all'!$A$3:$AU$33,6+($B377*2),0)</f>
        <v>7.5</v>
      </c>
      <c r="F377" s="31">
        <f>VLOOKUP(D377,'Impact value reference table'!$B$3:$G$216,2,FALSE)</f>
        <v>0.6</v>
      </c>
      <c r="G377" s="5">
        <f t="shared" si="154"/>
        <v>1.499499E-2</v>
      </c>
      <c r="H377" s="31">
        <f>VLOOKUP(D377,'Impact value reference table'!$B$3:$G$216,3,FALSE)</f>
        <v>1.4</v>
      </c>
      <c r="I377" s="5">
        <f t="shared" si="155"/>
        <v>3.4988309999999995E-2</v>
      </c>
      <c r="J377" s="31">
        <f>VLOOKUP(D377,'Impact value reference table'!$B$3:$G$216,4,FALSE)</f>
        <v>5</v>
      </c>
      <c r="K377" s="5">
        <f t="shared" si="156"/>
        <v>0.12495824999999999</v>
      </c>
      <c r="L377" s="31">
        <f>VLOOKUP(D377,'Impact value reference table'!$B$3:$G$216,5,FALSE)</f>
        <v>2.7</v>
      </c>
      <c r="M377" s="5">
        <f t="shared" si="157"/>
        <v>6.7477455000000006E-2</v>
      </c>
      <c r="N377" s="31">
        <f>VLOOKUP(D377,'Impact value reference table'!$B$3:$G$216,6,FALSE)</f>
        <v>242</v>
      </c>
      <c r="O377" s="5">
        <f t="shared" si="158"/>
        <v>6.0479792999999997</v>
      </c>
      <c r="P377" s="31" t="e">
        <f>VLOOKUP(D377,'Impact value reference table'!$B$3:$G$216,7,FALSE)</f>
        <v>#REF!</v>
      </c>
      <c r="Q377" s="5" t="e">
        <f t="shared" si="159"/>
        <v>#REF!</v>
      </c>
    </row>
    <row r="378" spans="1:17" ht="15.6">
      <c r="A378" s="40" t="s">
        <v>209</v>
      </c>
      <c r="B378" s="5">
        <v>4</v>
      </c>
      <c r="D378" s="5" t="str">
        <f>VLOOKUP($A378,'Food full composition_all'!$A$3:$AU$33,5+($B378*2),0)</f>
        <v>Corn gluten meal 21, unspecified</v>
      </c>
      <c r="E378" s="42">
        <f>VLOOKUP($A378,'Food full composition_all'!$A$3:$AU$33,6+($B378*2),0)</f>
        <v>5.8</v>
      </c>
      <c r="F378" s="31">
        <f>VLOOKUP(D378,'Impact value reference table'!$B$3:$G$216,2,FALSE)</f>
        <v>0.7</v>
      </c>
      <c r="G378" s="5">
        <f t="shared" si="154"/>
        <v>1.3528813199999998E-2</v>
      </c>
      <c r="H378" s="31">
        <f>VLOOKUP(D378,'Impact value reference table'!$B$3:$G$216,3,FALSE)</f>
        <v>0.4</v>
      </c>
      <c r="I378" s="5">
        <f t="shared" si="155"/>
        <v>7.7307504000000008E-3</v>
      </c>
      <c r="J378" s="31">
        <f>VLOOKUP(D378,'Impact value reference table'!$B$3:$G$216,4,FALSE)</f>
        <v>2.6</v>
      </c>
      <c r="K378" s="5">
        <f t="shared" si="156"/>
        <v>5.0249877599999999E-2</v>
      </c>
      <c r="L378" s="31">
        <f>VLOOKUP(D378,'Impact value reference table'!$B$3:$G$216,5,FALSE)</f>
        <v>0.9</v>
      </c>
      <c r="M378" s="5">
        <f t="shared" si="157"/>
        <v>1.73941884E-2</v>
      </c>
      <c r="N378" s="31">
        <f>VLOOKUP(D378,'Impact value reference table'!$B$3:$G$216,6,FALSE)</f>
        <v>48</v>
      </c>
      <c r="O378" s="5">
        <f t="shared" si="158"/>
        <v>0.92769004799999988</v>
      </c>
      <c r="P378" s="31" t="e">
        <f>VLOOKUP(D378,'Impact value reference table'!$B$3:$G$216,7,FALSE)</f>
        <v>#REF!</v>
      </c>
      <c r="Q378" s="5" t="e">
        <f t="shared" si="159"/>
        <v>#REF!</v>
      </c>
    </row>
    <row r="379" spans="1:17" ht="15.6">
      <c r="A379" s="40" t="s">
        <v>209</v>
      </c>
      <c r="B379" s="5">
        <v>5</v>
      </c>
      <c r="D379" s="5" t="str">
        <f>VLOOKUP($A379,'Food full composition_all'!$A$3:$AU$33,5+($B379*2),0)</f>
        <v>Beet pulp, unspecified</v>
      </c>
      <c r="E379" s="42">
        <f>VLOOKUP($A379,'Food full composition_all'!$A$3:$AU$33,6+($B379*2),0)</f>
        <v>4.3</v>
      </c>
      <c r="F379" s="31">
        <f>VLOOKUP(D379,'Impact value reference table'!$B$3:$G$216,2,FALSE)</f>
        <v>0.13</v>
      </c>
      <c r="G379" s="5">
        <f t="shared" si="154"/>
        <v>1.86271098E-3</v>
      </c>
      <c r="H379" s="31">
        <f>VLOOKUP(D379,'Impact value reference table'!$B$3:$G$216,3,FALSE)</f>
        <v>0.17</v>
      </c>
      <c r="I379" s="5">
        <f t="shared" si="155"/>
        <v>2.4358528200000003E-3</v>
      </c>
      <c r="J379" s="31">
        <f>VLOOKUP(D379,'Impact value reference table'!$B$3:$G$216,4,FALSE)</f>
        <v>1.25</v>
      </c>
      <c r="K379" s="5">
        <f t="shared" si="156"/>
        <v>1.7910682499999997E-2</v>
      </c>
      <c r="L379" s="31">
        <f>VLOOKUP(D379,'Impact value reference table'!$B$3:$G$216,5,FALSE)</f>
        <v>0.69</v>
      </c>
      <c r="M379" s="5">
        <f t="shared" si="157"/>
        <v>9.8866967399999992E-3</v>
      </c>
      <c r="N379" s="31">
        <f>VLOOKUP(D379,'Impact value reference table'!$B$3:$G$216,6,FALSE)</f>
        <v>12.09</v>
      </c>
      <c r="O379" s="5">
        <f t="shared" si="158"/>
        <v>0.17323212113999997</v>
      </c>
      <c r="P379" s="31" t="e">
        <f>VLOOKUP(D379,'Impact value reference table'!$B$3:$G$216,7,FALSE)</f>
        <v>#REF!</v>
      </c>
      <c r="Q379" s="5" t="e">
        <f t="shared" si="159"/>
        <v>#REF!</v>
      </c>
    </row>
    <row r="380" spans="1:17" ht="15.6">
      <c r="A380" s="40" t="s">
        <v>209</v>
      </c>
      <c r="B380" s="5">
        <v>6</v>
      </c>
      <c r="D380" s="5" t="str">
        <f>VLOOKUP($A380,'Food full composition_all'!$A$3:$AU$33,5+($B380*2),0)</f>
        <v>Sunflower oil, unspecified</v>
      </c>
      <c r="E380" s="42">
        <f>VLOOKUP($A380,'Food full composition_all'!$A$3:$AU$33,6+($B380*2),0)</f>
        <v>5.5</v>
      </c>
      <c r="F380" s="31">
        <f>VLOOKUP(D380,'Impact value reference table'!$B$3:$G$216,2,FALSE)</f>
        <v>2.08</v>
      </c>
      <c r="G380" s="5">
        <f t="shared" si="154"/>
        <v>3.8120596800000003E-2</v>
      </c>
      <c r="H380" s="31">
        <f>VLOOKUP(D380,'Impact value reference table'!$B$3:$G$216,3,FALSE)</f>
        <v>0.42</v>
      </c>
      <c r="I380" s="5">
        <f t="shared" si="155"/>
        <v>7.697428200000001E-3</v>
      </c>
      <c r="J380" s="31">
        <f>VLOOKUP(D380,'Impact value reference table'!$B$3:$G$216,4,FALSE)</f>
        <v>3.11</v>
      </c>
      <c r="K380" s="5">
        <f t="shared" si="156"/>
        <v>5.6997623099999999E-2</v>
      </c>
      <c r="L380" s="31">
        <f>VLOOKUP(D380,'Impact value reference table'!$B$3:$G$216,5,FALSE)</f>
        <v>5.67</v>
      </c>
      <c r="M380" s="5">
        <f t="shared" si="157"/>
        <v>0.10391528069999999</v>
      </c>
      <c r="N380" s="31">
        <f>VLOOKUP(D380,'Impact value reference table'!$B$3:$G$216,6,FALSE)</f>
        <v>112</v>
      </c>
      <c r="O380" s="5">
        <f t="shared" si="158"/>
        <v>2.0526475199999998</v>
      </c>
      <c r="P380" s="31" t="e">
        <f>VLOOKUP(D380,'Impact value reference table'!$B$3:$G$216,7,FALSE)</f>
        <v>#REF!</v>
      </c>
      <c r="Q380" s="5" t="e">
        <f t="shared" si="159"/>
        <v>#REF!</v>
      </c>
    </row>
    <row r="381" spans="1:17" ht="15.6">
      <c r="A381" s="40" t="s">
        <v>209</v>
      </c>
      <c r="B381" s="5">
        <v>7</v>
      </c>
      <c r="D381" s="5" t="str">
        <f>VLOOKUP($A381,'Food full composition_all'!$A$3:$AU$33,5+($B381*2),0)</f>
        <v>White rice, cooked</v>
      </c>
      <c r="E381" s="42">
        <f>VLOOKUP($A381,'Food full composition_all'!$A$3:$AU$33,6+($B381*2),0)</f>
        <v>4</v>
      </c>
      <c r="F381" s="31">
        <f>VLOOKUP(D381,'Impact value reference table'!$B$3:$G$216,2,FALSE)</f>
        <v>0.8</v>
      </c>
      <c r="G381" s="5">
        <f t="shared" si="154"/>
        <v>1.0663104000000001E-2</v>
      </c>
      <c r="H381" s="31">
        <f>VLOOKUP(D381,'Impact value reference table'!$B$3:$G$216,3,FALSE)</f>
        <v>1.2</v>
      </c>
      <c r="I381" s="5">
        <f t="shared" si="155"/>
        <v>1.5994655999999999E-2</v>
      </c>
      <c r="J381" s="31">
        <f>VLOOKUP(D381,'Impact value reference table'!$B$3:$G$216,4,FALSE)</f>
        <v>7.4</v>
      </c>
      <c r="K381" s="5">
        <f t="shared" si="156"/>
        <v>9.8633711999999998E-2</v>
      </c>
      <c r="L381" s="31">
        <f>VLOOKUP(D381,'Impact value reference table'!$B$3:$G$216,5,FALSE)</f>
        <v>10</v>
      </c>
      <c r="M381" s="5">
        <f t="shared" si="157"/>
        <v>0.13328879999999999</v>
      </c>
      <c r="N381" s="31">
        <f>VLOOKUP(D381,'Impact value reference table'!$B$3:$G$216,6,FALSE)</f>
        <v>610</v>
      </c>
      <c r="O381" s="5">
        <f t="shared" si="158"/>
        <v>8.1306168000000003</v>
      </c>
      <c r="P381" s="31" t="e">
        <f>VLOOKUP(D381,'Impact value reference table'!$B$3:$G$216,7,FALSE)</f>
        <v>#REF!</v>
      </c>
      <c r="Q381" s="5" t="e">
        <f t="shared" si="159"/>
        <v>#REF!</v>
      </c>
    </row>
    <row r="382" spans="1:17" ht="15.6">
      <c r="A382" s="40" t="s">
        <v>209</v>
      </c>
      <c r="B382" s="5">
        <v>8</v>
      </c>
      <c r="D382" s="5" t="str">
        <f>VLOOKUP($A382,'Food full composition_all'!$A$3:$AU$33,5+($B382*2),0)</f>
        <v>Spaghetti, cooked</v>
      </c>
      <c r="E382" s="42">
        <f>VLOOKUP($A382,'Food full composition_all'!$A$3:$AU$33,6+($B382*2),0)</f>
        <v>3</v>
      </c>
      <c r="F382" s="31">
        <f>VLOOKUP(D382,'Impact value reference table'!$B$3:$G$216,2,FALSE)</f>
        <v>0.6</v>
      </c>
      <c r="G382" s="5">
        <f t="shared" si="154"/>
        <v>5.9979960000000002E-3</v>
      </c>
      <c r="H382" s="31">
        <f>VLOOKUP(D382,'Impact value reference table'!$B$3:$G$216,3,FALSE)</f>
        <v>1.4</v>
      </c>
      <c r="I382" s="5">
        <f t="shared" si="155"/>
        <v>1.3995323999999998E-2</v>
      </c>
      <c r="J382" s="31">
        <f>VLOOKUP(D382,'Impact value reference table'!$B$3:$G$216,4,FALSE)</f>
        <v>5</v>
      </c>
      <c r="K382" s="5">
        <f t="shared" si="156"/>
        <v>4.9983299999999994E-2</v>
      </c>
      <c r="L382" s="31">
        <f>VLOOKUP(D382,'Impact value reference table'!$B$3:$G$216,5,FALSE)</f>
        <v>2.7</v>
      </c>
      <c r="M382" s="5">
        <f t="shared" si="157"/>
        <v>2.6990982000000004E-2</v>
      </c>
      <c r="N382" s="31">
        <f>VLOOKUP(D382,'Impact value reference table'!$B$3:$G$216,6,FALSE)</f>
        <v>242</v>
      </c>
      <c r="O382" s="5">
        <f t="shared" si="158"/>
        <v>2.4191917200000002</v>
      </c>
      <c r="P382" s="31" t="e">
        <f>VLOOKUP(D382,'Impact value reference table'!$B$3:$G$216,7,FALSE)</f>
        <v>#REF!</v>
      </c>
      <c r="Q382" s="5" t="e">
        <f t="shared" si="159"/>
        <v>#REF!</v>
      </c>
    </row>
    <row r="383" spans="1:17" ht="15.6">
      <c r="A383" s="40" t="s">
        <v>209</v>
      </c>
      <c r="B383" s="5">
        <v>9</v>
      </c>
      <c r="D383" s="5" t="str">
        <f>VLOOKUP($A383,'Food full composition_all'!$A$3:$AU$33,5+($B383*2),0)</f>
        <v>Brewer's yeast, unspecified</v>
      </c>
      <c r="E383" s="42">
        <f>VLOOKUP($A383,'Food full composition_all'!$A$3:$AU$33,6+($B383*2),0)</f>
        <v>2</v>
      </c>
      <c r="F383" s="31">
        <f>VLOOKUP(D383,'Impact value reference table'!$B$3:$G$216,2,FALSE)</f>
        <v>0</v>
      </c>
      <c r="G383" s="5">
        <f t="shared" si="154"/>
        <v>0</v>
      </c>
      <c r="H383" s="31">
        <f>VLOOKUP(D383,'Impact value reference table'!$B$3:$G$216,3,FALSE)</f>
        <v>0</v>
      </c>
      <c r="I383" s="5">
        <f t="shared" si="155"/>
        <v>0</v>
      </c>
      <c r="J383" s="31">
        <f>VLOOKUP(D383,'Impact value reference table'!$B$3:$G$216,4,FALSE)</f>
        <v>0</v>
      </c>
      <c r="K383" s="5">
        <f t="shared" si="156"/>
        <v>0</v>
      </c>
      <c r="L383" s="31">
        <f>VLOOKUP(D383,'Impact value reference table'!$B$3:$G$216,5,FALSE)</f>
        <v>0</v>
      </c>
      <c r="M383" s="5">
        <f t="shared" si="157"/>
        <v>0</v>
      </c>
      <c r="N383" s="31">
        <f>VLOOKUP(D383,'Impact value reference table'!$B$3:$G$216,6,FALSE)</f>
        <v>0</v>
      </c>
      <c r="O383" s="5">
        <f t="shared" si="158"/>
        <v>0</v>
      </c>
      <c r="P383" s="31" t="e">
        <f>VLOOKUP(D383,'Impact value reference table'!$B$3:$G$216,7,FALSE)</f>
        <v>#REF!</v>
      </c>
      <c r="Q383" s="5" t="e">
        <f t="shared" si="159"/>
        <v>#REF!</v>
      </c>
    </row>
    <row r="384" spans="1:17" ht="15.6">
      <c r="A384" s="40" t="s">
        <v>209</v>
      </c>
      <c r="B384" s="5">
        <v>10</v>
      </c>
      <c r="D384" s="5" t="str">
        <f>VLOOKUP($A384,'Food full composition_all'!$A$3:$AU$33,5+($B384*2),0)</f>
        <v>Minerals</v>
      </c>
      <c r="E384" s="42">
        <f>VLOOKUP($A384,'Food full composition_all'!$A$3:$AU$33,6+($B384*2),0)</f>
        <v>0</v>
      </c>
      <c r="F384" s="31" t="e">
        <f>VLOOKUP(D384,'Impact value reference table'!$B$3:$G$216,2,FALSE)</f>
        <v>#N/A</v>
      </c>
      <c r="G384" s="5" t="e">
        <f t="shared" si="154"/>
        <v>#N/A</v>
      </c>
      <c r="H384" s="31" t="e">
        <f>VLOOKUP(D384,'Impact value reference table'!$B$3:$G$216,3,FALSE)</f>
        <v>#N/A</v>
      </c>
      <c r="I384" s="5" t="e">
        <f t="shared" si="155"/>
        <v>#N/A</v>
      </c>
      <c r="J384" s="31" t="e">
        <f>VLOOKUP(D384,'Impact value reference table'!$B$3:$G$216,4,FALSE)</f>
        <v>#N/A</v>
      </c>
      <c r="K384" s="5" t="e">
        <f t="shared" si="156"/>
        <v>#N/A</v>
      </c>
      <c r="L384" s="31" t="e">
        <f>VLOOKUP(D384,'Impact value reference table'!$B$3:$G$216,5,FALSE)</f>
        <v>#N/A</v>
      </c>
      <c r="M384" s="5" t="e">
        <f t="shared" si="157"/>
        <v>#N/A</v>
      </c>
      <c r="N384" s="31" t="e">
        <f>VLOOKUP(D384,'Impact value reference table'!$B$3:$G$216,6,FALSE)</f>
        <v>#N/A</v>
      </c>
      <c r="O384" s="5" t="e">
        <f t="shared" si="158"/>
        <v>#N/A</v>
      </c>
      <c r="P384" s="31" t="e">
        <f>VLOOKUP(D384,'Impact value reference table'!$B$3:$G$216,7,FALSE)</f>
        <v>#N/A</v>
      </c>
      <c r="Q384" s="5" t="e">
        <f t="shared" si="159"/>
        <v>#N/A</v>
      </c>
    </row>
    <row r="385" spans="1:17" ht="15.6">
      <c r="A385" s="40" t="s">
        <v>209</v>
      </c>
      <c r="B385" s="5">
        <v>11</v>
      </c>
      <c r="D385" s="5" t="str">
        <f>VLOOKUP($A385,'Food full composition_all'!$A$3:$AU$33,5+($B385*2),0)</f>
        <v>Flaxseed, unspecified</v>
      </c>
      <c r="E385" s="42">
        <f>VLOOKUP($A385,'Food full composition_all'!$A$3:$AU$33,6+($B385*2),0)</f>
        <v>1.0049999999999999</v>
      </c>
      <c r="F385" s="31">
        <f>VLOOKUP(D385,'Impact value reference table'!$B$3:$G$216,2,FALSE)</f>
        <v>3.55</v>
      </c>
      <c r="G385" s="5">
        <f t="shared" si="154"/>
        <v>1.1888527904999996E-2</v>
      </c>
      <c r="H385" s="31">
        <f>VLOOKUP(D385,'Impact value reference table'!$B$3:$G$216,3,FALSE)</f>
        <v>0.39</v>
      </c>
      <c r="I385" s="5">
        <f t="shared" si="155"/>
        <v>1.306063629E-3</v>
      </c>
      <c r="J385" s="31">
        <f>VLOOKUP(D385,'Impact value reference table'!$B$3:$G$216,4,FALSE)</f>
        <v>4.8600000000000003</v>
      </c>
      <c r="K385" s="5">
        <f t="shared" si="156"/>
        <v>1.6275562146000001E-2</v>
      </c>
      <c r="L385" s="31">
        <f>VLOOKUP(D385,'Impact value reference table'!$B$3:$G$216,5,FALSE)</f>
        <v>3.89</v>
      </c>
      <c r="M385" s="5">
        <f t="shared" si="157"/>
        <v>1.3027147478999999E-2</v>
      </c>
      <c r="N385" s="31">
        <f>VLOOKUP(D385,'Impact value reference table'!$B$3:$G$216,6,FALSE)</f>
        <v>99.24</v>
      </c>
      <c r="O385" s="5">
        <f t="shared" si="158"/>
        <v>0.33234296036400002</v>
      </c>
      <c r="P385" s="31" t="e">
        <f>VLOOKUP(D385,'Impact value reference table'!$B$3:$G$216,7,FALSE)</f>
        <v>#REF!</v>
      </c>
      <c r="Q385" s="5" t="e">
        <f t="shared" si="159"/>
        <v>#REF!</v>
      </c>
    </row>
    <row r="386" spans="1:17" ht="15.6">
      <c r="A386" s="40" t="s">
        <v>209</v>
      </c>
      <c r="B386" s="5">
        <v>12</v>
      </c>
      <c r="D386" s="5" t="str">
        <f>VLOOKUP($A386,'Food full composition_all'!$A$3:$AU$33,5+($B386*2),0)</f>
        <v>Dicalcium phosphate</v>
      </c>
      <c r="E386" s="42">
        <f>VLOOKUP($A386,'Food full composition_all'!$A$3:$AU$33,6+($B386*2),0)</f>
        <v>0</v>
      </c>
      <c r="F386" s="31" t="e">
        <f>VLOOKUP(D386,'Impact value reference table'!$B$3:$G$216,2,FALSE)</f>
        <v>#N/A</v>
      </c>
      <c r="G386" s="5" t="e">
        <f t="shared" si="154"/>
        <v>#N/A</v>
      </c>
      <c r="H386" s="31" t="e">
        <f>VLOOKUP(D386,'Impact value reference table'!$B$3:$G$216,3,FALSE)</f>
        <v>#N/A</v>
      </c>
      <c r="I386" s="5" t="e">
        <f t="shared" si="155"/>
        <v>#N/A</v>
      </c>
      <c r="J386" s="31" t="e">
        <f>VLOOKUP(D386,'Impact value reference table'!$B$3:$G$216,4,FALSE)</f>
        <v>#N/A</v>
      </c>
      <c r="K386" s="5" t="e">
        <f t="shared" si="156"/>
        <v>#N/A</v>
      </c>
      <c r="L386" s="31" t="e">
        <f>VLOOKUP(D386,'Impact value reference table'!$B$3:$G$216,5,FALSE)</f>
        <v>#N/A</v>
      </c>
      <c r="M386" s="5" t="e">
        <f t="shared" si="157"/>
        <v>#N/A</v>
      </c>
      <c r="N386" s="31" t="e">
        <f>VLOOKUP(D386,'Impact value reference table'!$B$3:$G$216,6,FALSE)</f>
        <v>#N/A</v>
      </c>
      <c r="O386" s="5" t="e">
        <f t="shared" si="158"/>
        <v>#N/A</v>
      </c>
      <c r="P386" s="31" t="e">
        <f>VLOOKUP(D386,'Impact value reference table'!$B$3:$G$216,7,FALSE)</f>
        <v>#N/A</v>
      </c>
      <c r="Q386" s="5" t="e">
        <f t="shared" si="159"/>
        <v>#N/A</v>
      </c>
    </row>
    <row r="387" spans="1:17" ht="15.6">
      <c r="A387" s="40" t="s">
        <v>209</v>
      </c>
      <c r="B387" s="5">
        <v>13</v>
      </c>
      <c r="D387" s="5" t="str">
        <f>VLOOKUP($A387,'Food full composition_all'!$A$3:$AU$33,5+($B387*2),0)</f>
        <v xml:space="preserve">Sodium chloride </v>
      </c>
      <c r="E387" s="42">
        <f>VLOOKUP($A387,'Food full composition_all'!$A$3:$AU$33,6+($B387*2),0)</f>
        <v>0</v>
      </c>
      <c r="F387" s="31" t="e">
        <f>VLOOKUP(D387,'Impact value reference table'!$B$3:$G$216,2,FALSE)</f>
        <v>#N/A</v>
      </c>
      <c r="G387" s="5" t="e">
        <f t="shared" si="154"/>
        <v>#N/A</v>
      </c>
      <c r="H387" s="31" t="e">
        <f>VLOOKUP(D387,'Impact value reference table'!$B$3:$G$216,3,FALSE)</f>
        <v>#N/A</v>
      </c>
      <c r="I387" s="5" t="e">
        <f t="shared" si="155"/>
        <v>#N/A</v>
      </c>
      <c r="J387" s="31" t="e">
        <f>VLOOKUP(D387,'Impact value reference table'!$B$3:$G$216,4,FALSE)</f>
        <v>#N/A</v>
      </c>
      <c r="K387" s="5" t="e">
        <f t="shared" si="156"/>
        <v>#N/A</v>
      </c>
      <c r="L387" s="31" t="e">
        <f>VLOOKUP(D387,'Impact value reference table'!$B$3:$G$216,5,FALSE)</f>
        <v>#N/A</v>
      </c>
      <c r="M387" s="5" t="e">
        <f t="shared" si="157"/>
        <v>#N/A</v>
      </c>
      <c r="N387" s="31" t="e">
        <f>VLOOKUP(D387,'Impact value reference table'!$B$3:$G$216,6,FALSE)</f>
        <v>#N/A</v>
      </c>
      <c r="O387" s="5" t="e">
        <f t="shared" si="158"/>
        <v>#N/A</v>
      </c>
      <c r="P387" s="31" t="e">
        <f>VLOOKUP(D387,'Impact value reference table'!$B$3:$G$216,7,FALSE)</f>
        <v>#N/A</v>
      </c>
      <c r="Q387" s="5" t="e">
        <f t="shared" si="159"/>
        <v>#N/A</v>
      </c>
    </row>
    <row r="388" spans="1:17" ht="15.6">
      <c r="A388" s="40" t="s">
        <v>209</v>
      </c>
      <c r="B388" s="5">
        <v>14</v>
      </c>
      <c r="D388" s="5" t="str">
        <f>VLOOKUP($A388,'Food full composition_all'!$A$3:$AU$33,5+($B388*2),0)</f>
        <v>Fructooligosaccharide</v>
      </c>
      <c r="E388" s="42">
        <f>VLOOKUP($A388,'Food full composition_all'!$A$3:$AU$33,6+($B388*2),0)</f>
        <v>0</v>
      </c>
      <c r="F388" s="31" t="e">
        <f>VLOOKUP(D388,'Impact value reference table'!$B$3:$G$216,2,FALSE)</f>
        <v>#N/A</v>
      </c>
      <c r="G388" s="5" t="e">
        <f t="shared" si="154"/>
        <v>#N/A</v>
      </c>
      <c r="H388" s="31" t="e">
        <f>VLOOKUP(D388,'Impact value reference table'!$B$3:$G$216,3,FALSE)</f>
        <v>#N/A</v>
      </c>
      <c r="I388" s="5" t="e">
        <f t="shared" si="155"/>
        <v>#N/A</v>
      </c>
      <c r="J388" s="31" t="e">
        <f>VLOOKUP(D388,'Impact value reference table'!$B$3:$G$216,4,FALSE)</f>
        <v>#N/A</v>
      </c>
      <c r="K388" s="5" t="e">
        <f t="shared" si="156"/>
        <v>#N/A</v>
      </c>
      <c r="L388" s="31" t="e">
        <f>VLOOKUP(D388,'Impact value reference table'!$B$3:$G$216,5,FALSE)</f>
        <v>#N/A</v>
      </c>
      <c r="M388" s="5" t="e">
        <f t="shared" si="157"/>
        <v>#N/A</v>
      </c>
      <c r="N388" s="31" t="e">
        <f>VLOOKUP(D388,'Impact value reference table'!$B$3:$G$216,6,FALSE)</f>
        <v>#N/A</v>
      </c>
      <c r="O388" s="5" t="e">
        <f t="shared" si="158"/>
        <v>#N/A</v>
      </c>
      <c r="P388" s="31" t="e">
        <f>VLOOKUP(D388,'Impact value reference table'!$B$3:$G$216,7,FALSE)</f>
        <v>#N/A</v>
      </c>
      <c r="Q388" s="5" t="e">
        <f t="shared" si="159"/>
        <v>#N/A</v>
      </c>
    </row>
    <row r="389" spans="1:17" ht="15.6">
      <c r="A389" s="40" t="s">
        <v>209</v>
      </c>
      <c r="B389" s="5">
        <v>15</v>
      </c>
      <c r="D389" s="5" t="str">
        <f>VLOOKUP($A389,'Food full composition_all'!$A$3:$AU$33,5+($B389*2),0)</f>
        <v xml:space="preserve">Rosemary </v>
      </c>
      <c r="E389" s="42">
        <f>VLOOKUP($A389,'Food full composition_all'!$A$3:$AU$33,6+($B389*2),0)</f>
        <v>0</v>
      </c>
      <c r="F389" s="31" t="e">
        <f>VLOOKUP(D389,'Impact value reference table'!$B$3:$G$216,2,FALSE)</f>
        <v>#N/A</v>
      </c>
      <c r="G389" s="5" t="e">
        <f t="shared" si="154"/>
        <v>#N/A</v>
      </c>
      <c r="H389" s="31" t="e">
        <f>VLOOKUP(D389,'Impact value reference table'!$B$3:$G$216,3,FALSE)</f>
        <v>#N/A</v>
      </c>
      <c r="I389" s="5" t="e">
        <f t="shared" si="155"/>
        <v>#N/A</v>
      </c>
      <c r="J389" s="31" t="e">
        <f>VLOOKUP(D389,'Impact value reference table'!$B$3:$G$216,4,FALSE)</f>
        <v>#N/A</v>
      </c>
      <c r="K389" s="5" t="e">
        <f t="shared" si="156"/>
        <v>#N/A</v>
      </c>
      <c r="L389" s="31" t="e">
        <f>VLOOKUP(D389,'Impact value reference table'!$B$3:$G$216,5,FALSE)</f>
        <v>#N/A</v>
      </c>
      <c r="M389" s="5" t="e">
        <f t="shared" si="157"/>
        <v>#N/A</v>
      </c>
      <c r="N389" s="31" t="e">
        <f>VLOOKUP(D389,'Impact value reference table'!$B$3:$G$216,6,FALSE)</f>
        <v>#N/A</v>
      </c>
      <c r="O389" s="5" t="e">
        <f t="shared" si="158"/>
        <v>#N/A</v>
      </c>
      <c r="P389" s="31" t="e">
        <f>VLOOKUP(D389,'Impact value reference table'!$B$3:$G$216,7,FALSE)</f>
        <v>#N/A</v>
      </c>
      <c r="Q389" s="5" t="e">
        <f t="shared" si="159"/>
        <v>#N/A</v>
      </c>
    </row>
    <row r="390" spans="1:17" ht="15.6">
      <c r="A390" s="40" t="s">
        <v>209</v>
      </c>
      <c r="B390" s="5">
        <v>16</v>
      </c>
      <c r="D390" s="5" t="str">
        <f>VLOOKUP($A390,'Food full composition_all'!$A$3:$AU$33,5+($B390*2),0)</f>
        <v>Parsley</v>
      </c>
      <c r="E390" s="42">
        <f>VLOOKUP($A390,'Food full composition_all'!$A$3:$AU$33,6+($B390*2),0)</f>
        <v>0</v>
      </c>
      <c r="F390" s="31" t="e">
        <f>VLOOKUP(D390,'Impact value reference table'!$B$3:$G$216,2,FALSE)</f>
        <v>#N/A</v>
      </c>
      <c r="G390" s="5" t="e">
        <f t="shared" si="154"/>
        <v>#N/A</v>
      </c>
      <c r="H390" s="31" t="e">
        <f>VLOOKUP(D390,'Impact value reference table'!$B$3:$G$216,3,FALSE)</f>
        <v>#N/A</v>
      </c>
      <c r="I390" s="5" t="e">
        <f t="shared" si="155"/>
        <v>#N/A</v>
      </c>
      <c r="J390" s="31" t="e">
        <f>VLOOKUP(D390,'Impact value reference table'!$B$3:$G$216,4,FALSE)</f>
        <v>#N/A</v>
      </c>
      <c r="K390" s="5" t="e">
        <f t="shared" si="156"/>
        <v>#N/A</v>
      </c>
      <c r="L390" s="31" t="e">
        <f>VLOOKUP(D390,'Impact value reference table'!$B$3:$G$216,5,FALSE)</f>
        <v>#N/A</v>
      </c>
      <c r="M390" s="5" t="e">
        <f t="shared" si="157"/>
        <v>#N/A</v>
      </c>
      <c r="N390" s="31" t="e">
        <f>VLOOKUP(D390,'Impact value reference table'!$B$3:$G$216,6,FALSE)</f>
        <v>#N/A</v>
      </c>
      <c r="O390" s="5" t="e">
        <f t="shared" si="158"/>
        <v>#N/A</v>
      </c>
      <c r="P390" s="31" t="e">
        <f>VLOOKUP(D390,'Impact value reference table'!$B$3:$G$216,7,FALSE)</f>
        <v>#N/A</v>
      </c>
      <c r="Q390" s="5" t="e">
        <f t="shared" si="159"/>
        <v>#N/A</v>
      </c>
    </row>
    <row r="391" spans="1:17" ht="15.6">
      <c r="A391" s="40" t="s">
        <v>209</v>
      </c>
      <c r="B391" s="5">
        <v>17</v>
      </c>
      <c r="D391" s="5" t="str">
        <f>VLOOKUP($A391,'Food full composition_all'!$A$3:$AU$33,5+($B391*2),0)</f>
        <v>Yucca, cooked</v>
      </c>
      <c r="E391" s="42">
        <f>VLOOKUP($A391,'Food full composition_all'!$A$3:$AU$33,6+($B391*2),0)</f>
        <v>0.5</v>
      </c>
      <c r="F391" s="31">
        <f>VLOOKUP(D391,'Impact value reference table'!$B$3:$G$216,2,FALSE)</f>
        <v>0.3</v>
      </c>
      <c r="G391" s="5">
        <f t="shared" si="154"/>
        <v>4.9983299999999998E-4</v>
      </c>
      <c r="H391" s="31">
        <f>VLOOKUP(D391,'Impact value reference table'!$B$3:$G$216,3,FALSE)</f>
        <v>0.4</v>
      </c>
      <c r="I391" s="5">
        <f t="shared" si="155"/>
        <v>6.6644400000000009E-4</v>
      </c>
      <c r="J391" s="31">
        <f>VLOOKUP(D391,'Impact value reference table'!$B$3:$G$216,4,FALSE)</f>
        <v>2.9</v>
      </c>
      <c r="K391" s="5">
        <f t="shared" si="156"/>
        <v>4.8317189999999999E-3</v>
      </c>
      <c r="L391" s="31">
        <f>VLOOKUP(D391,'Impact value reference table'!$B$3:$G$216,5,FALSE)</f>
        <v>1.6</v>
      </c>
      <c r="M391" s="5">
        <f t="shared" si="157"/>
        <v>2.6657760000000003E-3</v>
      </c>
      <c r="N391" s="31">
        <f>VLOOKUP(D391,'Impact value reference table'!$B$3:$G$216,6,FALSE)</f>
        <v>28</v>
      </c>
      <c r="O391" s="5">
        <f t="shared" si="158"/>
        <v>4.6651079999999998E-2</v>
      </c>
      <c r="P391" s="31" t="e">
        <f>VLOOKUP(D391,'Impact value reference table'!$B$3:$G$216,7,FALSE)</f>
        <v>#REF!</v>
      </c>
      <c r="Q391" s="5" t="e">
        <f t="shared" si="159"/>
        <v>#REF!</v>
      </c>
    </row>
    <row r="392" spans="1:17" ht="16.2" thickBot="1">
      <c r="A392" s="40" t="s">
        <v>209</v>
      </c>
      <c r="B392" s="5">
        <v>18</v>
      </c>
      <c r="D392" s="5">
        <f>VLOOKUP($A392,'Food full composition_all'!$A$3:$AU$33,5+($B392*2),0)</f>
        <v>0</v>
      </c>
      <c r="E392" s="42">
        <f>VLOOKUP($A392,'Food full composition_all'!$A$3:$AU$33,6+($B392*2),0)</f>
        <v>0</v>
      </c>
      <c r="F392" s="131" t="e">
        <f>VLOOKUP(D392,'Impact value reference table'!$B$3:$G$216,2,FALSE)</f>
        <v>#N/A</v>
      </c>
      <c r="G392" s="5" t="e">
        <f t="shared" si="154"/>
        <v>#N/A</v>
      </c>
      <c r="H392" s="31" t="e">
        <f>VLOOKUP(D392,'Impact value reference table'!$B$3:$G$216,3,FALSE)</f>
        <v>#N/A</v>
      </c>
      <c r="I392" s="5" t="e">
        <f t="shared" si="155"/>
        <v>#N/A</v>
      </c>
      <c r="J392" s="31" t="e">
        <f>VLOOKUP(D392,'Impact value reference table'!$B$3:$G$216,4,FALSE)</f>
        <v>#N/A</v>
      </c>
      <c r="K392" s="5" t="e">
        <f t="shared" si="156"/>
        <v>#N/A</v>
      </c>
      <c r="L392" s="31" t="e">
        <f>VLOOKUP(D392,'Impact value reference table'!$B$3:$G$216,5,FALSE)</f>
        <v>#N/A</v>
      </c>
      <c r="M392" s="5" t="e">
        <f t="shared" si="157"/>
        <v>#N/A</v>
      </c>
      <c r="N392" s="31" t="e">
        <f>VLOOKUP(D392,'Impact value reference table'!$B$3:$G$216,6,FALSE)</f>
        <v>#N/A</v>
      </c>
      <c r="O392" s="5" t="e">
        <f t="shared" si="158"/>
        <v>#N/A</v>
      </c>
      <c r="P392" s="31" t="e">
        <f>VLOOKUP(D392,'Impact value reference table'!$B$3:$G$216,7,FALSE)</f>
        <v>#N/A</v>
      </c>
      <c r="Q392" s="5" t="e">
        <f t="shared" si="159"/>
        <v>#N/A</v>
      </c>
    </row>
    <row r="393" spans="1:17" s="30" customFormat="1" ht="15.6">
      <c r="A393" s="29" t="s">
        <v>216</v>
      </c>
      <c r="B393" s="30">
        <v>1</v>
      </c>
      <c r="C393" s="30">
        <v>314.38</v>
      </c>
      <c r="D393" s="30" t="str">
        <f>VLOOKUP($A393,'Food full composition_all'!$A$3:$AU$33,5+($B393*2),0)</f>
        <v>White rice, cooked</v>
      </c>
      <c r="E393" s="45">
        <f>VLOOKUP($A393,'Food full composition_all'!$A$3:$AU$33,6+($B393*2),0)</f>
        <v>20</v>
      </c>
      <c r="F393" s="31">
        <f>VLOOKUP(D393,'Impact value reference table'!$B$3:$G$216,2,FALSE)</f>
        <v>0.8</v>
      </c>
      <c r="G393" s="130">
        <f t="shared" ref="G393:G404" si="160">(F393/(1000/$C$393))/100*E393</f>
        <v>5.03008E-2</v>
      </c>
      <c r="H393" s="31">
        <f>VLOOKUP(D393,'Impact value reference table'!$B$3:$G$216,3,FALSE)</f>
        <v>1.2</v>
      </c>
      <c r="I393" s="130">
        <f t="shared" ref="I393:I404" si="161">(H393/(1000/$C$393))/100*E393</f>
        <v>7.5451199999999996E-2</v>
      </c>
      <c r="J393" s="31">
        <f>VLOOKUP(D393,'Impact value reference table'!$B$3:$G$216,4,FALSE)</f>
        <v>7.4</v>
      </c>
      <c r="K393" s="130">
        <f t="shared" ref="K393:K404" si="162">(J393/(1000/$C$393))/100*E393</f>
        <v>0.46528239999999998</v>
      </c>
      <c r="L393" s="31">
        <f>VLOOKUP(D393,'Impact value reference table'!$B$3:$G$216,5,FALSE)</f>
        <v>10</v>
      </c>
      <c r="M393" s="130">
        <f t="shared" ref="M393:M404" si="163">(L393/(1000/$C$393))/100*E393</f>
        <v>0.62875999999999987</v>
      </c>
      <c r="N393" s="31">
        <f>VLOOKUP(D393,'Impact value reference table'!$B$3:$G$216,6,FALSE)</f>
        <v>610</v>
      </c>
      <c r="O393" s="130">
        <f t="shared" ref="O393:O404" si="164">(N393/(1000/$C$393))/100*E393</f>
        <v>38.35436</v>
      </c>
      <c r="P393" s="31" t="e">
        <f>VLOOKUP(D393,'Impact value reference table'!$B$3:$G$216,7,FALSE)</f>
        <v>#REF!</v>
      </c>
      <c r="Q393" s="130" t="e">
        <f t="shared" ref="Q393:Q404" si="165">(P393/(1000/$C$393))/100*E393</f>
        <v>#REF!</v>
      </c>
    </row>
    <row r="394" spans="1:17" ht="15.6">
      <c r="A394" s="26" t="s">
        <v>216</v>
      </c>
      <c r="B394" s="5">
        <v>2</v>
      </c>
      <c r="D394" s="5" t="str">
        <f>VLOOKUP($A394,'Food full composition_all'!$A$3:$AU$33,5+($B394*2),0)</f>
        <v>Corn gluten meal 21, unspecified</v>
      </c>
      <c r="E394" s="42">
        <f>VLOOKUP($A394,'Food full composition_all'!$A$3:$AU$33,6+($B394*2),0)</f>
        <v>18.7</v>
      </c>
      <c r="F394" s="31">
        <f>VLOOKUP(D394,'Impact value reference table'!$B$3:$G$216,2,FALSE)</f>
        <v>0.7</v>
      </c>
      <c r="G394" s="5">
        <f t="shared" si="160"/>
        <v>4.1152341999999995E-2</v>
      </c>
      <c r="H394" s="31">
        <f>VLOOKUP(D394,'Impact value reference table'!$B$3:$G$216,3,FALSE)</f>
        <v>0.4</v>
      </c>
      <c r="I394" s="5">
        <f t="shared" si="161"/>
        <v>2.3515623999999999E-2</v>
      </c>
      <c r="J394" s="31">
        <f>VLOOKUP(D394,'Impact value reference table'!$B$3:$G$216,4,FALSE)</f>
        <v>2.6</v>
      </c>
      <c r="K394" s="5">
        <f t="shared" si="162"/>
        <v>0.152851556</v>
      </c>
      <c r="L394" s="31">
        <f>VLOOKUP(D394,'Impact value reference table'!$B$3:$G$216,5,FALSE)</f>
        <v>0.9</v>
      </c>
      <c r="M394" s="5">
        <f t="shared" si="163"/>
        <v>5.2910153999999987E-2</v>
      </c>
      <c r="N394" s="31">
        <f>VLOOKUP(D394,'Impact value reference table'!$B$3:$G$216,6,FALSE)</f>
        <v>48</v>
      </c>
      <c r="O394" s="5">
        <f t="shared" si="164"/>
        <v>2.8218748799999998</v>
      </c>
      <c r="P394" s="31" t="e">
        <f>VLOOKUP(D394,'Impact value reference table'!$B$3:$G$216,7,FALSE)</f>
        <v>#REF!</v>
      </c>
      <c r="Q394" s="5" t="e">
        <f t="shared" si="165"/>
        <v>#REF!</v>
      </c>
    </row>
    <row r="395" spans="1:17" ht="15.6">
      <c r="A395" s="26" t="s">
        <v>216</v>
      </c>
      <c r="B395" s="5">
        <v>3</v>
      </c>
      <c r="D395" s="5" t="str">
        <f>VLOOKUP($A395,'Food full composition_all'!$A$3:$AU$33,5+($B395*2),0)</f>
        <v>Barley, unspecified</v>
      </c>
      <c r="E395" s="42">
        <f>VLOOKUP($A395,'Food full composition_all'!$A$3:$AU$33,6+($B395*2),0)</f>
        <v>7.2</v>
      </c>
      <c r="F395" s="31">
        <f>VLOOKUP(D395,'Impact value reference table'!$B$3:$G$216,2,FALSE)</f>
        <v>0.2</v>
      </c>
      <c r="G395" s="5">
        <f t="shared" si="160"/>
        <v>4.527072E-3</v>
      </c>
      <c r="H395" s="31">
        <f>VLOOKUP(D395,'Impact value reference table'!$B$3:$G$216,3,FALSE)</f>
        <v>0.22</v>
      </c>
      <c r="I395" s="5">
        <f t="shared" si="161"/>
        <v>4.9797791999999994E-3</v>
      </c>
      <c r="J395" s="31">
        <f>VLOOKUP(D395,'Impact value reference table'!$B$3:$G$216,4,FALSE)</f>
        <v>0.24</v>
      </c>
      <c r="K395" s="5">
        <f t="shared" si="162"/>
        <v>5.4324863999999995E-3</v>
      </c>
      <c r="L395" s="31">
        <f>VLOOKUP(D395,'Impact value reference table'!$B$3:$G$216,5,FALSE)</f>
        <v>0.09</v>
      </c>
      <c r="M395" s="5">
        <f t="shared" si="163"/>
        <v>2.0371823999999999E-3</v>
      </c>
      <c r="N395" s="31">
        <f>VLOOKUP(D395,'Impact value reference table'!$B$3:$G$216,6,FALSE)</f>
        <v>0.55000000000000004</v>
      </c>
      <c r="O395" s="5">
        <f t="shared" si="164"/>
        <v>1.2449448E-2</v>
      </c>
      <c r="P395" s="31" t="e">
        <f>VLOOKUP(D395,'Impact value reference table'!$B$3:$G$216,7,FALSE)</f>
        <v>#REF!</v>
      </c>
      <c r="Q395" s="5" t="e">
        <f t="shared" si="165"/>
        <v>#REF!</v>
      </c>
    </row>
    <row r="396" spans="1:17" ht="15.6">
      <c r="A396" s="26" t="s">
        <v>216</v>
      </c>
      <c r="B396" s="5">
        <v>4</v>
      </c>
      <c r="D396" s="5" t="str">
        <f>VLOOKUP($A396,'Food full composition_all'!$A$3:$AU$33,5+($B396*2),0)</f>
        <v>Poultry fat, unspecified</v>
      </c>
      <c r="E396" s="42">
        <f>VLOOKUP($A396,'Food full composition_all'!$A$3:$AU$33,6+($B396*2),0)</f>
        <v>5.8</v>
      </c>
      <c r="F396" s="31">
        <f>VLOOKUP(D396,'Impact value reference table'!$B$3:$G$216,2,FALSE)</f>
        <v>0</v>
      </c>
      <c r="G396" s="5">
        <f t="shared" si="160"/>
        <v>0</v>
      </c>
      <c r="H396" s="31">
        <f>VLOOKUP(D396,'Impact value reference table'!$B$3:$G$216,3,FALSE)</f>
        <v>0</v>
      </c>
      <c r="I396" s="5">
        <f t="shared" si="161"/>
        <v>0</v>
      </c>
      <c r="J396" s="31">
        <f>VLOOKUP(D396,'Impact value reference table'!$B$3:$G$216,4,FALSE)</f>
        <v>0</v>
      </c>
      <c r="K396" s="5">
        <f t="shared" si="162"/>
        <v>0</v>
      </c>
      <c r="L396" s="31">
        <f>VLOOKUP(D396,'Impact value reference table'!$B$3:$G$216,5,FALSE)</f>
        <v>0</v>
      </c>
      <c r="M396" s="5">
        <f t="shared" si="163"/>
        <v>0</v>
      </c>
      <c r="N396" s="31">
        <f>VLOOKUP(D396,'Impact value reference table'!$B$3:$G$216,6,FALSE)</f>
        <v>0</v>
      </c>
      <c r="O396" s="5">
        <f t="shared" si="164"/>
        <v>0</v>
      </c>
      <c r="P396" s="31" t="e">
        <f>VLOOKUP(D396,'Impact value reference table'!$B$3:$G$216,7,FALSE)</f>
        <v>#REF!</v>
      </c>
      <c r="Q396" s="5" t="e">
        <f t="shared" si="165"/>
        <v>#REF!</v>
      </c>
    </row>
    <row r="397" spans="1:17" ht="15.6">
      <c r="A397" s="26" t="s">
        <v>216</v>
      </c>
      <c r="B397" s="5">
        <v>5</v>
      </c>
      <c r="D397" s="5" t="str">
        <f>VLOOKUP($A397,'Food full composition_all'!$A$3:$AU$33,5+($B397*2),0)</f>
        <v>Poultry fat, unspecified</v>
      </c>
      <c r="E397" s="42">
        <f>VLOOKUP($A397,'Food full composition_all'!$A$3:$AU$33,6+($B397*2),0)</f>
        <v>4.3</v>
      </c>
      <c r="F397" s="31">
        <f>VLOOKUP(D397,'Impact value reference table'!$B$3:$G$216,2,FALSE)</f>
        <v>0</v>
      </c>
      <c r="G397" s="5">
        <f t="shared" si="160"/>
        <v>0</v>
      </c>
      <c r="H397" s="31">
        <f>VLOOKUP(D397,'Impact value reference table'!$B$3:$G$216,3,FALSE)</f>
        <v>0</v>
      </c>
      <c r="I397" s="5">
        <f t="shared" si="161"/>
        <v>0</v>
      </c>
      <c r="J397" s="31">
        <f>VLOOKUP(D397,'Impact value reference table'!$B$3:$G$216,4,FALSE)</f>
        <v>0</v>
      </c>
      <c r="K397" s="5">
        <f t="shared" si="162"/>
        <v>0</v>
      </c>
      <c r="L397" s="31">
        <f>VLOOKUP(D397,'Impact value reference table'!$B$3:$G$216,5,FALSE)</f>
        <v>0</v>
      </c>
      <c r="M397" s="5">
        <f t="shared" si="163"/>
        <v>0</v>
      </c>
      <c r="N397" s="31">
        <f>VLOOKUP(D397,'Impact value reference table'!$B$3:$G$216,6,FALSE)</f>
        <v>0</v>
      </c>
      <c r="O397" s="5">
        <f t="shared" si="164"/>
        <v>0</v>
      </c>
      <c r="P397" s="31" t="e">
        <f>VLOOKUP(D397,'Impact value reference table'!$B$3:$G$216,7,FALSE)</f>
        <v>#REF!</v>
      </c>
      <c r="Q397" s="5" t="e">
        <f t="shared" si="165"/>
        <v>#REF!</v>
      </c>
    </row>
    <row r="398" spans="1:17" ht="15.6">
      <c r="A398" s="26" t="s">
        <v>216</v>
      </c>
      <c r="B398" s="5">
        <v>6</v>
      </c>
      <c r="D398" s="5" t="str">
        <f>VLOOKUP($A398,'Food full composition_all'!$A$3:$AU$33,5+($B398*2),0)</f>
        <v>Beet pulp, unspecified</v>
      </c>
      <c r="E398" s="42">
        <f>VLOOKUP($A398,'Food full composition_all'!$A$3:$AU$33,6+($B398*2),0)</f>
        <v>3.3</v>
      </c>
      <c r="F398" s="31">
        <f>VLOOKUP(D398,'Impact value reference table'!$B$3:$G$216,2,FALSE)</f>
        <v>0.13</v>
      </c>
      <c r="G398" s="5">
        <f t="shared" si="160"/>
        <v>1.3486902000000001E-3</v>
      </c>
      <c r="H398" s="31">
        <f>VLOOKUP(D398,'Impact value reference table'!$B$3:$G$216,3,FALSE)</f>
        <v>0.17</v>
      </c>
      <c r="I398" s="5">
        <f t="shared" si="161"/>
        <v>1.7636718000000001E-3</v>
      </c>
      <c r="J398" s="31">
        <f>VLOOKUP(D398,'Impact value reference table'!$B$3:$G$216,4,FALSE)</f>
        <v>1.25</v>
      </c>
      <c r="K398" s="5">
        <f t="shared" si="162"/>
        <v>1.2968174999999997E-2</v>
      </c>
      <c r="L398" s="31">
        <f>VLOOKUP(D398,'Impact value reference table'!$B$3:$G$216,5,FALSE)</f>
        <v>0.69</v>
      </c>
      <c r="M398" s="5">
        <f t="shared" si="163"/>
        <v>7.1584325999999986E-3</v>
      </c>
      <c r="N398" s="31">
        <f>VLOOKUP(D398,'Impact value reference table'!$B$3:$G$216,6,FALSE)</f>
        <v>12.09</v>
      </c>
      <c r="O398" s="5">
        <f t="shared" si="164"/>
        <v>0.12542818859999999</v>
      </c>
      <c r="P398" s="31" t="e">
        <f>VLOOKUP(D398,'Impact value reference table'!$B$3:$G$216,7,FALSE)</f>
        <v>#REF!</v>
      </c>
      <c r="Q398" s="5" t="e">
        <f t="shared" si="165"/>
        <v>#REF!</v>
      </c>
    </row>
    <row r="399" spans="1:17" ht="15.6">
      <c r="A399" s="26" t="s">
        <v>216</v>
      </c>
      <c r="B399" s="5">
        <v>7</v>
      </c>
      <c r="D399" s="5" t="str">
        <f>VLOOKUP($A399,'Food full composition_all'!$A$3:$AU$33,5+($B399*2),0)</f>
        <v>Flaxseed, unspecified</v>
      </c>
      <c r="E399" s="42">
        <f>VLOOKUP($A399,'Food full composition_all'!$A$3:$AU$33,6+($B399*2),0)</f>
        <v>3.3</v>
      </c>
      <c r="F399" s="31">
        <f>VLOOKUP(D399,'Impact value reference table'!$B$3:$G$216,2,FALSE)</f>
        <v>3.55</v>
      </c>
      <c r="G399" s="5">
        <f t="shared" si="160"/>
        <v>3.6829616999999995E-2</v>
      </c>
      <c r="H399" s="31">
        <f>VLOOKUP(D399,'Impact value reference table'!$B$3:$G$216,3,FALSE)</f>
        <v>0.39</v>
      </c>
      <c r="I399" s="5">
        <f t="shared" si="161"/>
        <v>4.0460705999999999E-3</v>
      </c>
      <c r="J399" s="31">
        <f>VLOOKUP(D399,'Impact value reference table'!$B$3:$G$216,4,FALSE)</f>
        <v>4.8600000000000003</v>
      </c>
      <c r="K399" s="5">
        <f t="shared" si="162"/>
        <v>5.0420264399999998E-2</v>
      </c>
      <c r="L399" s="31">
        <f>VLOOKUP(D399,'Impact value reference table'!$B$3:$G$216,5,FALSE)</f>
        <v>3.89</v>
      </c>
      <c r="M399" s="5">
        <f t="shared" si="163"/>
        <v>4.0356960599999998E-2</v>
      </c>
      <c r="N399" s="31">
        <f>VLOOKUP(D399,'Impact value reference table'!$B$3:$G$216,6,FALSE)</f>
        <v>99.24</v>
      </c>
      <c r="O399" s="5">
        <f t="shared" si="164"/>
        <v>1.0295693496</v>
      </c>
      <c r="P399" s="31" t="e">
        <f>VLOOKUP(D399,'Impact value reference table'!$B$3:$G$216,7,FALSE)</f>
        <v>#REF!</v>
      </c>
      <c r="Q399" s="5" t="e">
        <f t="shared" si="165"/>
        <v>#REF!</v>
      </c>
    </row>
    <row r="400" spans="1:17" ht="15.6">
      <c r="A400" s="26" t="s">
        <v>216</v>
      </c>
      <c r="B400" s="5">
        <v>8</v>
      </c>
      <c r="D400" s="5" t="str">
        <f>VLOOKUP($A400,'Food full composition_all'!$A$3:$AU$33,5+($B400*2),0)</f>
        <v xml:space="preserve">Minerals </v>
      </c>
      <c r="E400" s="42">
        <f>VLOOKUP($A400,'Food full composition_all'!$A$3:$AU$33,6+($B400*2),0)</f>
        <v>0</v>
      </c>
      <c r="F400" s="31" t="e">
        <f>VLOOKUP(D400,'Impact value reference table'!$B$3:$G$216,2,FALSE)</f>
        <v>#N/A</v>
      </c>
      <c r="G400" s="5" t="e">
        <f t="shared" si="160"/>
        <v>#N/A</v>
      </c>
      <c r="H400" s="31" t="e">
        <f>VLOOKUP(D400,'Impact value reference table'!$B$3:$G$216,3,FALSE)</f>
        <v>#N/A</v>
      </c>
      <c r="I400" s="5" t="e">
        <f t="shared" si="161"/>
        <v>#N/A</v>
      </c>
      <c r="J400" s="31" t="e">
        <f>VLOOKUP(D400,'Impact value reference table'!$B$3:$G$216,4,FALSE)</f>
        <v>#N/A</v>
      </c>
      <c r="K400" s="5" t="e">
        <f t="shared" si="162"/>
        <v>#N/A</v>
      </c>
      <c r="L400" s="31" t="e">
        <f>VLOOKUP(D400,'Impact value reference table'!$B$3:$G$216,5,FALSE)</f>
        <v>#N/A</v>
      </c>
      <c r="M400" s="5" t="e">
        <f t="shared" si="163"/>
        <v>#N/A</v>
      </c>
      <c r="N400" s="31" t="e">
        <f>VLOOKUP(D400,'Impact value reference table'!$B$3:$G$216,6,FALSE)</f>
        <v>#N/A</v>
      </c>
      <c r="O400" s="5" t="e">
        <f t="shared" si="164"/>
        <v>#N/A</v>
      </c>
      <c r="P400" s="31" t="e">
        <f>VLOOKUP(D400,'Impact value reference table'!$B$3:$G$216,7,FALSE)</f>
        <v>#N/A</v>
      </c>
      <c r="Q400" s="5" t="e">
        <f t="shared" si="165"/>
        <v>#N/A</v>
      </c>
    </row>
    <row r="401" spans="1:17" ht="15.6">
      <c r="A401" s="26" t="s">
        <v>216</v>
      </c>
      <c r="B401" s="5">
        <v>9</v>
      </c>
      <c r="D401" s="5" t="str">
        <f>VLOOKUP($A401,'Food full composition_all'!$A$3:$AU$33,5+($B401*2),0)</f>
        <v xml:space="preserve">Seaweed </v>
      </c>
      <c r="E401" s="42">
        <f>VLOOKUP($A401,'Food full composition_all'!$A$3:$AU$33,6+($B401*2),0)</f>
        <v>0</v>
      </c>
      <c r="F401" s="31" t="e">
        <f>VLOOKUP(D401,'Impact value reference table'!$B$3:$G$216,2,FALSE)</f>
        <v>#N/A</v>
      </c>
      <c r="G401" s="5" t="e">
        <f t="shared" si="160"/>
        <v>#N/A</v>
      </c>
      <c r="H401" s="31" t="e">
        <f>VLOOKUP(D401,'Impact value reference table'!$B$3:$G$216,3,FALSE)</f>
        <v>#N/A</v>
      </c>
      <c r="I401" s="5" t="e">
        <f t="shared" si="161"/>
        <v>#N/A</v>
      </c>
      <c r="J401" s="31" t="e">
        <f>VLOOKUP(D401,'Impact value reference table'!$B$3:$G$216,4,FALSE)</f>
        <v>#N/A</v>
      </c>
      <c r="K401" s="5" t="e">
        <f t="shared" si="162"/>
        <v>#N/A</v>
      </c>
      <c r="L401" s="31" t="e">
        <f>VLOOKUP(D401,'Impact value reference table'!$B$3:$G$216,5,FALSE)</f>
        <v>#N/A</v>
      </c>
      <c r="M401" s="5" t="e">
        <f t="shared" si="163"/>
        <v>#N/A</v>
      </c>
      <c r="N401" s="31" t="e">
        <f>VLOOKUP(D401,'Impact value reference table'!$B$3:$G$216,6,FALSE)</f>
        <v>#N/A</v>
      </c>
      <c r="O401" s="5" t="e">
        <f t="shared" si="164"/>
        <v>#N/A</v>
      </c>
      <c r="P401" s="31" t="e">
        <f>VLOOKUP(D401,'Impact value reference table'!$B$3:$G$216,7,FALSE)</f>
        <v>#N/A</v>
      </c>
      <c r="Q401" s="5" t="e">
        <f t="shared" si="165"/>
        <v>#N/A</v>
      </c>
    </row>
    <row r="402" spans="1:17" ht="15.6">
      <c r="A402" s="26" t="s">
        <v>216</v>
      </c>
      <c r="B402" s="5">
        <v>10</v>
      </c>
      <c r="D402" s="5" t="str">
        <f>VLOOKUP($A402,'Food full composition_all'!$A$3:$AU$33,5+($B402*2),0)</f>
        <v xml:space="preserve">FOS </v>
      </c>
      <c r="E402" s="42">
        <f>VLOOKUP($A402,'Food full composition_all'!$A$3:$AU$33,6+($B402*2),0)</f>
        <v>0</v>
      </c>
      <c r="F402" s="31" t="e">
        <f>VLOOKUP(D402,'Impact value reference table'!$B$3:$G$216,2,FALSE)</f>
        <v>#N/A</v>
      </c>
      <c r="G402" s="5" t="e">
        <f t="shared" si="160"/>
        <v>#N/A</v>
      </c>
      <c r="H402" s="31" t="e">
        <f>VLOOKUP(D402,'Impact value reference table'!$B$3:$G$216,3,FALSE)</f>
        <v>#N/A</v>
      </c>
      <c r="I402" s="5" t="e">
        <f t="shared" si="161"/>
        <v>#N/A</v>
      </c>
      <c r="J402" s="31" t="e">
        <f>VLOOKUP(D402,'Impact value reference table'!$B$3:$G$216,4,FALSE)</f>
        <v>#N/A</v>
      </c>
      <c r="K402" s="5" t="e">
        <f t="shared" si="162"/>
        <v>#N/A</v>
      </c>
      <c r="L402" s="31" t="e">
        <f>VLOOKUP(D402,'Impact value reference table'!$B$3:$G$216,5,FALSE)</f>
        <v>#N/A</v>
      </c>
      <c r="M402" s="5" t="e">
        <f t="shared" si="163"/>
        <v>#N/A</v>
      </c>
      <c r="N402" s="31" t="e">
        <f>VLOOKUP(D402,'Impact value reference table'!$B$3:$G$216,6,FALSE)</f>
        <v>#N/A</v>
      </c>
      <c r="O402" s="5" t="e">
        <f t="shared" si="164"/>
        <v>#N/A</v>
      </c>
      <c r="P402" s="31" t="e">
        <f>VLOOKUP(D402,'Impact value reference table'!$B$3:$G$216,7,FALSE)</f>
        <v>#N/A</v>
      </c>
      <c r="Q402" s="5" t="e">
        <f t="shared" si="165"/>
        <v>#N/A</v>
      </c>
    </row>
    <row r="403" spans="1:17" ht="15.6">
      <c r="A403" s="26" t="s">
        <v>216</v>
      </c>
      <c r="B403" s="5">
        <v>11</v>
      </c>
      <c r="D403" s="5" t="str">
        <f>VLOOKUP($A403,'Food full composition_all'!$A$3:$AU$33,5+($B403*2),0)</f>
        <v>Yucca, cooked</v>
      </c>
      <c r="E403" s="42">
        <f>VLOOKUP($A403,'Food full composition_all'!$A$3:$AU$33,6+($B403*2),0)</f>
        <v>0.01</v>
      </c>
      <c r="F403" s="31">
        <f>VLOOKUP(D403,'Impact value reference table'!$B$3:$G$216,2,FALSE)</f>
        <v>0.3</v>
      </c>
      <c r="G403" s="5">
        <f t="shared" si="160"/>
        <v>9.4313999999999992E-6</v>
      </c>
      <c r="H403" s="31">
        <f>VLOOKUP(D403,'Impact value reference table'!$B$3:$G$216,3,FALSE)</f>
        <v>0.4</v>
      </c>
      <c r="I403" s="5">
        <f t="shared" si="161"/>
        <v>1.2575200000000001E-5</v>
      </c>
      <c r="J403" s="31">
        <f>VLOOKUP(D403,'Impact value reference table'!$B$3:$G$216,4,FALSE)</f>
        <v>2.9</v>
      </c>
      <c r="K403" s="5">
        <f t="shared" si="162"/>
        <v>9.1170199999999983E-5</v>
      </c>
      <c r="L403" s="31">
        <f>VLOOKUP(D403,'Impact value reference table'!$B$3:$G$216,5,FALSE)</f>
        <v>1.6</v>
      </c>
      <c r="M403" s="5">
        <f t="shared" si="163"/>
        <v>5.0300800000000005E-5</v>
      </c>
      <c r="N403" s="31">
        <f>VLOOKUP(D403,'Impact value reference table'!$B$3:$G$216,6,FALSE)</f>
        <v>28</v>
      </c>
      <c r="O403" s="5">
        <f t="shared" si="164"/>
        <v>8.8026400000000007E-4</v>
      </c>
      <c r="P403" s="31" t="e">
        <f>VLOOKUP(D403,'Impact value reference table'!$B$3:$G$216,7,FALSE)</f>
        <v>#REF!</v>
      </c>
      <c r="Q403" s="5" t="e">
        <f t="shared" si="165"/>
        <v>#REF!</v>
      </c>
    </row>
    <row r="404" spans="1:17" ht="16.2" thickBot="1">
      <c r="A404" s="26" t="s">
        <v>216</v>
      </c>
      <c r="B404" s="5">
        <v>12</v>
      </c>
      <c r="D404" s="5">
        <f>VLOOKUP($A404,'Food full composition_all'!$A$3:$AU$33,5+($B404*2),0)</f>
        <v>0</v>
      </c>
      <c r="E404" s="42">
        <f>VLOOKUP($A404,'Food full composition_all'!$A$3:$AU$33,6+($B404*2),0)</f>
        <v>0</v>
      </c>
      <c r="F404" s="131" t="e">
        <f>VLOOKUP(D404,'Impact value reference table'!$B$3:$G$216,2,FALSE)</f>
        <v>#N/A</v>
      </c>
      <c r="G404" s="128" t="e">
        <f t="shared" si="160"/>
        <v>#N/A</v>
      </c>
      <c r="H404" s="31" t="e">
        <f>VLOOKUP(D404,'Impact value reference table'!$B$3:$G$216,3,FALSE)</f>
        <v>#N/A</v>
      </c>
      <c r="I404" s="128" t="e">
        <f t="shared" si="161"/>
        <v>#N/A</v>
      </c>
      <c r="J404" s="31" t="e">
        <f>VLOOKUP(D404,'Impact value reference table'!$B$3:$G$216,4,FALSE)</f>
        <v>#N/A</v>
      </c>
      <c r="K404" s="128" t="e">
        <f t="shared" si="162"/>
        <v>#N/A</v>
      </c>
      <c r="L404" s="31" t="e">
        <f>VLOOKUP(D404,'Impact value reference table'!$B$3:$G$216,5,FALSE)</f>
        <v>#N/A</v>
      </c>
      <c r="M404" s="128" t="e">
        <f t="shared" si="163"/>
        <v>#N/A</v>
      </c>
      <c r="N404" s="31" t="e">
        <f>VLOOKUP(D404,'Impact value reference table'!$B$3:$G$216,6,FALSE)</f>
        <v>#N/A</v>
      </c>
      <c r="O404" s="128" t="e">
        <f t="shared" si="164"/>
        <v>#N/A</v>
      </c>
      <c r="P404" s="31" t="e">
        <f>VLOOKUP(D404,'Impact value reference table'!$B$3:$G$216,7,FALSE)</f>
        <v>#N/A</v>
      </c>
      <c r="Q404" s="128" t="e">
        <f t="shared" si="165"/>
        <v>#N/A</v>
      </c>
    </row>
    <row r="405" spans="1:17" s="30" customFormat="1" ht="15.6">
      <c r="A405" s="29" t="s">
        <v>218</v>
      </c>
      <c r="B405" s="30">
        <v>1</v>
      </c>
      <c r="C405" s="30">
        <v>316.02199999999999</v>
      </c>
      <c r="D405" s="30" t="str">
        <f>VLOOKUP($A405,'Food full composition_all'!$A$3:$AU$33,5+($B405*2),0)</f>
        <v>Meat and bone meal, unspecified</v>
      </c>
      <c r="E405" s="45">
        <f>VLOOKUP($A405,'Food full composition_all'!$A$3:$AU$33,6+($B405*2),0)</f>
        <v>15</v>
      </c>
      <c r="F405" s="31">
        <f>VLOOKUP(D405,'Impact value reference table'!$B$3:$G$216,2,FALSE)</f>
        <v>327.27</v>
      </c>
      <c r="G405" s="5">
        <f t="shared" ref="G405:G410" si="166">(F405/(1000/$C$405))/100*E405</f>
        <v>15.513677990999998</v>
      </c>
      <c r="H405" s="31">
        <f>VLOOKUP(D405,'Impact value reference table'!$B$3:$G$216,3,FALSE)</f>
        <v>99.78</v>
      </c>
      <c r="I405" s="5">
        <f t="shared" ref="I405:I410" si="167">(H405/(1000/$C$405))/100*E405</f>
        <v>4.7299012740000004</v>
      </c>
      <c r="J405" s="31">
        <f>VLOOKUP(D405,'Impact value reference table'!$B$3:$G$216,4,FALSE)</f>
        <v>319.29000000000002</v>
      </c>
      <c r="K405" s="5">
        <f t="shared" ref="K405:K410" si="168">(J405/(1000/$C$405))/100*E405</f>
        <v>15.135399656999999</v>
      </c>
      <c r="L405" s="31">
        <f>VLOOKUP(D405,'Impact value reference table'!$B$3:$G$216,5,FALSE)</f>
        <v>301.33</v>
      </c>
      <c r="M405" s="5">
        <f t="shared" ref="M405:M410" si="169">(L405/(1000/$C$405))/100*E405</f>
        <v>14.284036389000001</v>
      </c>
      <c r="N405" s="31">
        <f>VLOOKUP(D405,'Impact value reference table'!$B$3:$G$216,6,FALSE)</f>
        <v>1452.77</v>
      </c>
      <c r="O405" s="5">
        <f t="shared" ref="O405:O410" si="170">(N405/(1000/$C$405))/100*E405</f>
        <v>68.866092140999996</v>
      </c>
      <c r="P405" s="31" t="e">
        <f>VLOOKUP(D405,'Impact value reference table'!$B$3:$G$216,7,FALSE)</f>
        <v>#REF!</v>
      </c>
      <c r="Q405" s="5" t="e">
        <f t="shared" ref="Q405:Q410" si="171">(P405/(1000/$C$405))/100*E405</f>
        <v>#REF!</v>
      </c>
    </row>
    <row r="406" spans="1:17" ht="15.6">
      <c r="A406" s="26" t="s">
        <v>218</v>
      </c>
      <c r="B406" s="5">
        <v>2</v>
      </c>
      <c r="D406" s="5" t="str">
        <f>VLOOKUP($A406,'Food full composition_all'!$A$3:$AU$33,5+($B406*2),0)</f>
        <v>Sunflower oil, unspecified</v>
      </c>
      <c r="E406" s="42">
        <f>VLOOKUP($A406,'Food full composition_all'!$A$3:$AU$33,6+($B406*2),0)</f>
        <v>18.7</v>
      </c>
      <c r="F406" s="31">
        <f>VLOOKUP(D406,'Impact value reference table'!$B$3:$G$216,2,FALSE)</f>
        <v>2.08</v>
      </c>
      <c r="G406" s="5">
        <f t="shared" si="166"/>
        <v>0.12291991712</v>
      </c>
      <c r="H406" s="31">
        <f>VLOOKUP(D406,'Impact value reference table'!$B$3:$G$216,3,FALSE)</f>
        <v>0.42</v>
      </c>
      <c r="I406" s="5">
        <f t="shared" si="167"/>
        <v>2.4820367879999999E-2</v>
      </c>
      <c r="J406" s="31">
        <f>VLOOKUP(D406,'Impact value reference table'!$B$3:$G$216,4,FALSE)</f>
        <v>3.11</v>
      </c>
      <c r="K406" s="5">
        <f t="shared" si="168"/>
        <v>0.18378891453999996</v>
      </c>
      <c r="L406" s="31">
        <f>VLOOKUP(D406,'Impact value reference table'!$B$3:$G$216,5,FALSE)</f>
        <v>5.67</v>
      </c>
      <c r="M406" s="5">
        <f t="shared" si="169"/>
        <v>0.33507496637999995</v>
      </c>
      <c r="N406" s="31">
        <f>VLOOKUP(D406,'Impact value reference table'!$B$3:$G$216,6,FALSE)</f>
        <v>112</v>
      </c>
      <c r="O406" s="5">
        <f t="shared" si="170"/>
        <v>6.6187647679999992</v>
      </c>
      <c r="P406" s="31" t="e">
        <f>VLOOKUP(D406,'Impact value reference table'!$B$3:$G$216,7,FALSE)</f>
        <v>#REF!</v>
      </c>
      <c r="Q406" s="5" t="e">
        <f t="shared" si="171"/>
        <v>#REF!</v>
      </c>
    </row>
    <row r="407" spans="1:17" ht="15.6">
      <c r="A407" s="26" t="s">
        <v>218</v>
      </c>
      <c r="B407" s="5">
        <v>3</v>
      </c>
      <c r="D407" s="5" t="str">
        <f>VLOOKUP($A407,'Food full composition_all'!$A$3:$AU$33,5+($B407*2),0)</f>
        <v>Sunflower oil, unspecified</v>
      </c>
      <c r="E407" s="42">
        <f>VLOOKUP($A407,'Food full composition_all'!$A$3:$AU$33,6+($B407*2),0)</f>
        <v>7.2</v>
      </c>
      <c r="F407" s="31">
        <f>VLOOKUP(D407,'Impact value reference table'!$B$3:$G$216,2,FALSE)</f>
        <v>2.08</v>
      </c>
      <c r="G407" s="5">
        <f t="shared" si="166"/>
        <v>4.7327454720000002E-2</v>
      </c>
      <c r="H407" s="31">
        <f>VLOOKUP(D407,'Impact value reference table'!$B$3:$G$216,3,FALSE)</f>
        <v>0.42</v>
      </c>
      <c r="I407" s="5">
        <f t="shared" si="167"/>
        <v>9.5565052800000005E-3</v>
      </c>
      <c r="J407" s="31">
        <f>VLOOKUP(D407,'Impact value reference table'!$B$3:$G$216,4,FALSE)</f>
        <v>3.11</v>
      </c>
      <c r="K407" s="5">
        <f t="shared" si="168"/>
        <v>7.0763646239999992E-2</v>
      </c>
      <c r="L407" s="31">
        <f>VLOOKUP(D407,'Impact value reference table'!$B$3:$G$216,5,FALSE)</f>
        <v>5.67</v>
      </c>
      <c r="M407" s="5">
        <f t="shared" si="169"/>
        <v>0.12901282128</v>
      </c>
      <c r="N407" s="31">
        <f>VLOOKUP(D407,'Impact value reference table'!$B$3:$G$216,6,FALSE)</f>
        <v>112</v>
      </c>
      <c r="O407" s="5">
        <f t="shared" si="170"/>
        <v>2.5484014079999997</v>
      </c>
      <c r="P407" s="31" t="e">
        <f>VLOOKUP(D407,'Impact value reference table'!$B$3:$G$216,7,FALSE)</f>
        <v>#REF!</v>
      </c>
      <c r="Q407" s="5" t="e">
        <f t="shared" si="171"/>
        <v>#REF!</v>
      </c>
    </row>
    <row r="408" spans="1:17" ht="15.6">
      <c r="A408" s="26" t="s">
        <v>218</v>
      </c>
      <c r="B408" s="5">
        <v>4</v>
      </c>
      <c r="D408" s="5" t="str">
        <f>VLOOKUP($A408,'Food full composition_all'!$A$3:$AU$33,5+($B408*2),0)</f>
        <v>Textured vegetable protein, cooked</v>
      </c>
      <c r="E408" s="42">
        <f>VLOOKUP($A408,'Food full composition_all'!$A$3:$AU$33,6+($B408*2),0)</f>
        <v>5.8</v>
      </c>
      <c r="F408" s="31">
        <f>VLOOKUP(D408,'Impact value reference table'!$B$3:$G$216,2,FALSE)</f>
        <v>11.49</v>
      </c>
      <c r="G408" s="5">
        <f t="shared" si="166"/>
        <v>0.21060338123999997</v>
      </c>
      <c r="H408" s="31">
        <f>VLOOKUP(D408,'Impact value reference table'!$B$3:$G$216,3,FALSE)</f>
        <v>1.26</v>
      </c>
      <c r="I408" s="5">
        <f t="shared" si="167"/>
        <v>2.3094887759999998E-2</v>
      </c>
      <c r="J408" s="31">
        <f>VLOOKUP(D408,'Impact value reference table'!$B$3:$G$216,4,FALSE)</f>
        <v>15.74</v>
      </c>
      <c r="K408" s="5">
        <f t="shared" si="168"/>
        <v>0.28850280424000002</v>
      </c>
      <c r="L408" s="31">
        <f>VLOOKUP(D408,'Impact value reference table'!$B$3:$G$216,5,FALSE)</f>
        <v>12.59</v>
      </c>
      <c r="M408" s="5">
        <f t="shared" si="169"/>
        <v>0.23076558484000001</v>
      </c>
      <c r="N408" s="31">
        <f>VLOOKUP(D408,'Impact value reference table'!$B$3:$G$216,6,FALSE)</f>
        <v>321.02999999999997</v>
      </c>
      <c r="O408" s="5">
        <f t="shared" si="170"/>
        <v>5.8842474742799995</v>
      </c>
      <c r="P408" s="31" t="e">
        <f>VLOOKUP(D408,'Impact value reference table'!$B$3:$G$216,7,FALSE)</f>
        <v>#REF!</v>
      </c>
      <c r="Q408" s="5" t="e">
        <f t="shared" si="171"/>
        <v>#REF!</v>
      </c>
    </row>
    <row r="409" spans="1:17" ht="15.6">
      <c r="A409" s="26" t="s">
        <v>218</v>
      </c>
      <c r="B409" s="5">
        <v>5</v>
      </c>
      <c r="D409" s="5" t="str">
        <f>VLOOKUP($A409,'Food full composition_all'!$A$3:$AU$33,5+($B409*2),0)</f>
        <v>Minerals</v>
      </c>
      <c r="E409" s="42">
        <f>VLOOKUP($A409,'Food full composition_all'!$A$3:$AU$33,6+($B409*2),0)</f>
        <v>0</v>
      </c>
      <c r="F409" s="31" t="e">
        <f>VLOOKUP(D409,'Impact value reference table'!$B$3:$G$216,2,FALSE)</f>
        <v>#N/A</v>
      </c>
      <c r="G409" s="5" t="e">
        <f t="shared" si="166"/>
        <v>#N/A</v>
      </c>
      <c r="H409" s="31" t="e">
        <f>VLOOKUP(D409,'Impact value reference table'!$B$3:$G$216,3,FALSE)</f>
        <v>#N/A</v>
      </c>
      <c r="I409" s="5" t="e">
        <f t="shared" si="167"/>
        <v>#N/A</v>
      </c>
      <c r="J409" s="31" t="e">
        <f>VLOOKUP(D409,'Impact value reference table'!$B$3:$G$216,4,FALSE)</f>
        <v>#N/A</v>
      </c>
      <c r="K409" s="5" t="e">
        <f t="shared" si="168"/>
        <v>#N/A</v>
      </c>
      <c r="L409" s="31" t="e">
        <f>VLOOKUP(D409,'Impact value reference table'!$B$3:$G$216,5,FALSE)</f>
        <v>#N/A</v>
      </c>
      <c r="M409" s="5" t="e">
        <f t="shared" si="169"/>
        <v>#N/A</v>
      </c>
      <c r="N409" s="31" t="e">
        <f>VLOOKUP(D409,'Impact value reference table'!$B$3:$G$216,6,FALSE)</f>
        <v>#N/A</v>
      </c>
      <c r="O409" s="5" t="e">
        <f t="shared" si="170"/>
        <v>#N/A</v>
      </c>
      <c r="P409" s="31" t="e">
        <f>VLOOKUP(D409,'Impact value reference table'!$B$3:$G$216,7,FALSE)</f>
        <v>#N/A</v>
      </c>
      <c r="Q409" s="5" t="e">
        <f t="shared" si="171"/>
        <v>#N/A</v>
      </c>
    </row>
    <row r="410" spans="1:17" ht="16.2" thickBot="1">
      <c r="A410" s="26" t="s">
        <v>218</v>
      </c>
      <c r="B410" s="5">
        <v>6</v>
      </c>
      <c r="D410" s="5">
        <f>VLOOKUP($A410,'Food full composition_all'!$A$3:$AU$33,5+($B410*2),0)</f>
        <v>0</v>
      </c>
      <c r="E410" s="42">
        <f>VLOOKUP($A410,'Food full composition_all'!$A$3:$AU$33,6+($B410*2),0)</f>
        <v>0</v>
      </c>
      <c r="F410" s="131" t="e">
        <f>VLOOKUP(D410,'Impact value reference table'!$B$3:$G$216,2,FALSE)</f>
        <v>#N/A</v>
      </c>
      <c r="G410" s="5" t="e">
        <f t="shared" si="166"/>
        <v>#N/A</v>
      </c>
      <c r="H410" s="31" t="e">
        <f>VLOOKUP(D410,'Impact value reference table'!$B$3:$G$216,3,FALSE)</f>
        <v>#N/A</v>
      </c>
      <c r="I410" s="5" t="e">
        <f t="shared" si="167"/>
        <v>#N/A</v>
      </c>
      <c r="J410" s="31" t="e">
        <f>VLOOKUP(D410,'Impact value reference table'!$B$3:$G$216,4,FALSE)</f>
        <v>#N/A</v>
      </c>
      <c r="K410" s="5" t="e">
        <f t="shared" si="168"/>
        <v>#N/A</v>
      </c>
      <c r="L410" s="31" t="e">
        <f>VLOOKUP(D410,'Impact value reference table'!$B$3:$G$216,5,FALSE)</f>
        <v>#N/A</v>
      </c>
      <c r="M410" s="5" t="e">
        <f t="shared" si="169"/>
        <v>#N/A</v>
      </c>
      <c r="N410" s="31" t="e">
        <f>VLOOKUP(D410,'Impact value reference table'!$B$3:$G$216,6,FALSE)</f>
        <v>#N/A</v>
      </c>
      <c r="O410" s="5" t="e">
        <f t="shared" si="170"/>
        <v>#N/A</v>
      </c>
      <c r="P410" s="31" t="e">
        <f>VLOOKUP(D410,'Impact value reference table'!$B$3:$G$216,7,FALSE)</f>
        <v>#N/A</v>
      </c>
      <c r="Q410" s="5" t="e">
        <f t="shared" si="171"/>
        <v>#N/A</v>
      </c>
    </row>
    <row r="411" spans="1:17" s="30" customFormat="1" ht="15.6">
      <c r="A411" s="29" t="s">
        <v>219</v>
      </c>
      <c r="B411" s="30">
        <v>1</v>
      </c>
      <c r="C411" s="30">
        <v>316.33300000000003</v>
      </c>
      <c r="D411" s="30" t="str">
        <f>VLOOKUP($A411,'Food full composition_all'!$A$3:$AU$33,5+($B411*2),0)</f>
        <v>Meat and bone meal, unspecified</v>
      </c>
      <c r="E411" s="45">
        <f>VLOOKUP($A411,'Food full composition_all'!$A$3:$AU$33,6+($B411*2),0)</f>
        <v>13</v>
      </c>
      <c r="F411" s="31">
        <f>VLOOKUP(D411,'Impact value reference table'!$B$3:$G$216,2,FALSE)</f>
        <v>327.27</v>
      </c>
      <c r="G411" s="130">
        <f t="shared" ref="G411:G422" si="172">(F411/(1000/$C$411))/100*E411</f>
        <v>13.458419118300002</v>
      </c>
      <c r="H411" s="31">
        <f>VLOOKUP(D411,'Impact value reference table'!$B$3:$G$216,3,FALSE)</f>
        <v>99.78</v>
      </c>
      <c r="I411" s="130">
        <f t="shared" ref="I411:I422" si="173">(H411/(1000/$C$411))/100*E411</f>
        <v>4.1032818762000005</v>
      </c>
      <c r="J411" s="31">
        <f>VLOOKUP(D411,'Impact value reference table'!$B$3:$G$216,4,FALSE)</f>
        <v>319.29000000000002</v>
      </c>
      <c r="K411" s="130">
        <f t="shared" ref="K411:K422" si="174">(J411/(1000/$C$411))/100*E411</f>
        <v>13.130255264100002</v>
      </c>
      <c r="L411" s="31">
        <f>VLOOKUP(D411,'Impact value reference table'!$B$3:$G$216,5,FALSE)</f>
        <v>301.33</v>
      </c>
      <c r="M411" s="130">
        <f t="shared" ref="M411:M422" si="175">(L411/(1000/$C$411))/100*E411</f>
        <v>12.3916809757</v>
      </c>
      <c r="N411" s="31">
        <f>VLOOKUP(D411,'Impact value reference table'!$B$3:$G$216,6,FALSE)</f>
        <v>1452.77</v>
      </c>
      <c r="O411" s="130">
        <f t="shared" ref="O411:O422" si="176">(N411/(1000/$C$411))/100*E411</f>
        <v>59.742682013299998</v>
      </c>
      <c r="P411" s="31" t="e">
        <f>VLOOKUP(D411,'Impact value reference table'!$B$3:$G$216,7,FALSE)</f>
        <v>#REF!</v>
      </c>
      <c r="Q411" s="130" t="e">
        <f t="shared" ref="Q411:Q422" si="177">(P411/(1000/$C$411))/100*E411</f>
        <v>#REF!</v>
      </c>
    </row>
    <row r="412" spans="1:17" ht="15.6">
      <c r="A412" s="26" t="s">
        <v>219</v>
      </c>
      <c r="B412" s="5">
        <v>2</v>
      </c>
      <c r="D412" s="5" t="str">
        <f>VLOOKUP($A412,'Food full composition_all'!$A$3:$AU$33,5+($B412*2),0)</f>
        <v>Sweet potato, cooked</v>
      </c>
      <c r="E412" s="42">
        <f>VLOOKUP($A412,'Food full composition_all'!$A$3:$AU$33,6+($B412*2),0)</f>
        <v>25</v>
      </c>
      <c r="F412" s="31">
        <f>VLOOKUP(D412,'Impact value reference table'!$B$3:$G$216,2,FALSE)</f>
        <v>1.2</v>
      </c>
      <c r="G412" s="5">
        <f t="shared" si="172"/>
        <v>9.4899899999999995E-2</v>
      </c>
      <c r="H412" s="31">
        <f>VLOOKUP(D412,'Impact value reference table'!$B$3:$G$216,3,FALSE)</f>
        <v>0.6</v>
      </c>
      <c r="I412" s="5">
        <f t="shared" si="173"/>
        <v>4.7449949999999998E-2</v>
      </c>
      <c r="J412" s="31">
        <f>VLOOKUP(D412,'Impact value reference table'!$B$3:$G$216,4,FALSE)</f>
        <v>5.3</v>
      </c>
      <c r="K412" s="5">
        <f t="shared" si="174"/>
        <v>0.41914122500000001</v>
      </c>
      <c r="L412" s="31">
        <f>VLOOKUP(D412,'Impact value reference table'!$B$3:$G$216,5,FALSE)</f>
        <v>4.8</v>
      </c>
      <c r="M412" s="5">
        <f t="shared" si="175"/>
        <v>0.37959959999999998</v>
      </c>
      <c r="N412" s="31">
        <f>VLOOKUP(D412,'Impact value reference table'!$B$3:$G$216,6,FALSE)</f>
        <v>81</v>
      </c>
      <c r="O412" s="5">
        <f t="shared" si="176"/>
        <v>6.4057432500000013</v>
      </c>
      <c r="P412" s="31" t="e">
        <f>VLOOKUP(D412,'Impact value reference table'!$B$3:$G$216,7,FALSE)</f>
        <v>#REF!</v>
      </c>
      <c r="Q412" s="5" t="e">
        <f t="shared" si="177"/>
        <v>#REF!</v>
      </c>
    </row>
    <row r="413" spans="1:17" ht="15.6">
      <c r="A413" s="26" t="s">
        <v>219</v>
      </c>
      <c r="B413" s="5">
        <v>3</v>
      </c>
      <c r="D413" s="5" t="str">
        <f>VLOOKUP($A413,'Food full composition_all'!$A$3:$AU$33,5+($B413*2),0)</f>
        <v>Potato, cooked</v>
      </c>
      <c r="E413" s="42">
        <f>VLOOKUP($A413,'Food full composition_all'!$A$3:$AU$33,6+($B413*2),0)</f>
        <v>7.2</v>
      </c>
      <c r="F413" s="31">
        <f>VLOOKUP(D413,'Impact value reference table'!$B$3:$G$216,2,FALSE)</f>
        <v>1.2</v>
      </c>
      <c r="G413" s="5">
        <f t="shared" si="172"/>
        <v>2.7331171200000001E-2</v>
      </c>
      <c r="H413" s="31">
        <f>VLOOKUP(D413,'Impact value reference table'!$B$3:$G$216,3,FALSE)</f>
        <v>0.6</v>
      </c>
      <c r="I413" s="5">
        <f t="shared" si="173"/>
        <v>1.36655856E-2</v>
      </c>
      <c r="J413" s="31">
        <f>VLOOKUP(D413,'Impact value reference table'!$B$3:$G$216,4,FALSE)</f>
        <v>5.3</v>
      </c>
      <c r="K413" s="5">
        <f t="shared" si="174"/>
        <v>0.1207126728</v>
      </c>
      <c r="L413" s="31">
        <f>VLOOKUP(D413,'Impact value reference table'!$B$3:$G$216,5,FALSE)</f>
        <v>4.8</v>
      </c>
      <c r="M413" s="5">
        <f t="shared" si="175"/>
        <v>0.1093246848</v>
      </c>
      <c r="N413" s="31">
        <f>VLOOKUP(D413,'Impact value reference table'!$B$3:$G$216,6,FALSE)</f>
        <v>81</v>
      </c>
      <c r="O413" s="5">
        <f t="shared" si="176"/>
        <v>1.8448540560000004</v>
      </c>
      <c r="P413" s="31" t="e">
        <f>VLOOKUP(D413,'Impact value reference table'!$B$3:$G$216,7,FALSE)</f>
        <v>#REF!</v>
      </c>
      <c r="Q413" s="5" t="e">
        <f t="shared" si="177"/>
        <v>#REF!</v>
      </c>
    </row>
    <row r="414" spans="1:17" ht="15.6">
      <c r="A414" s="26" t="s">
        <v>219</v>
      </c>
      <c r="B414" s="5">
        <v>4</v>
      </c>
      <c r="D414" s="5" t="str">
        <f>VLOOKUP($A414,'Food full composition_all'!$A$3:$AU$33,5+($B414*2),0)</f>
        <v>Pea, unspecified</v>
      </c>
      <c r="E414" s="42">
        <f>VLOOKUP($A414,'Food full composition_all'!$A$3:$AU$33,6+($B414*2),0)</f>
        <v>8</v>
      </c>
      <c r="F414" s="31">
        <f>VLOOKUP(D414,'Impact value reference table'!$B$3:$G$216,2,FALSE)</f>
        <v>1.48</v>
      </c>
      <c r="G414" s="5">
        <f t="shared" si="172"/>
        <v>3.7453827200000005E-2</v>
      </c>
      <c r="H414" s="31">
        <f>VLOOKUP(D414,'Impact value reference table'!$B$3:$G$216,3,FALSE)</f>
        <v>13.31</v>
      </c>
      <c r="I414" s="5">
        <f t="shared" si="173"/>
        <v>0.33683137839999999</v>
      </c>
      <c r="J414" s="31">
        <f>VLOOKUP(D414,'Impact value reference table'!$B$3:$G$216,4,FALSE)</f>
        <v>2.81</v>
      </c>
      <c r="K414" s="5">
        <f t="shared" si="174"/>
        <v>7.1111658400000013E-2</v>
      </c>
      <c r="L414" s="31">
        <f>VLOOKUP(D414,'Impact value reference table'!$B$3:$G$216,5,FALSE)</f>
        <v>2.5099999999999998</v>
      </c>
      <c r="M414" s="5">
        <f t="shared" si="175"/>
        <v>6.3519666399999994E-2</v>
      </c>
      <c r="N414" s="31">
        <f>VLOOKUP(D414,'Impact value reference table'!$B$3:$G$216,6,FALSE)</f>
        <v>131.58000000000001</v>
      </c>
      <c r="O414" s="5">
        <f t="shared" si="176"/>
        <v>3.3298476912000008</v>
      </c>
      <c r="P414" s="31" t="e">
        <f>VLOOKUP(D414,'Impact value reference table'!$B$3:$G$216,7,FALSE)</f>
        <v>#REF!</v>
      </c>
      <c r="Q414" s="5" t="e">
        <f t="shared" si="177"/>
        <v>#REF!</v>
      </c>
    </row>
    <row r="415" spans="1:17" ht="15.6">
      <c r="A415" s="26" t="s">
        <v>219</v>
      </c>
      <c r="B415" s="5">
        <v>5</v>
      </c>
      <c r="D415" s="5" t="str">
        <f>VLOOKUP($A415,'Food full composition_all'!$A$3:$AU$33,5+($B415*2),0)</f>
        <v>Poultry fat, unspecified</v>
      </c>
      <c r="E415" s="42">
        <f>VLOOKUP($A415,'Food full composition_all'!$A$3:$AU$33,6+($B415*2),0)</f>
        <v>5</v>
      </c>
      <c r="F415" s="31">
        <f>VLOOKUP(D415,'Impact value reference table'!$B$3:$G$216,2,FALSE)</f>
        <v>0</v>
      </c>
      <c r="G415" s="5">
        <f t="shared" si="172"/>
        <v>0</v>
      </c>
      <c r="H415" s="31">
        <f>VLOOKUP(D415,'Impact value reference table'!$B$3:$G$216,3,FALSE)</f>
        <v>0</v>
      </c>
      <c r="I415" s="5">
        <f t="shared" si="173"/>
        <v>0</v>
      </c>
      <c r="J415" s="31">
        <f>VLOOKUP(D415,'Impact value reference table'!$B$3:$G$216,4,FALSE)</f>
        <v>0</v>
      </c>
      <c r="K415" s="5">
        <f t="shared" si="174"/>
        <v>0</v>
      </c>
      <c r="L415" s="31">
        <f>VLOOKUP(D415,'Impact value reference table'!$B$3:$G$216,5,FALSE)</f>
        <v>0</v>
      </c>
      <c r="M415" s="5">
        <f t="shared" si="175"/>
        <v>0</v>
      </c>
      <c r="N415" s="31">
        <f>VLOOKUP(D415,'Impact value reference table'!$B$3:$G$216,6,FALSE)</f>
        <v>0</v>
      </c>
      <c r="O415" s="5">
        <f t="shared" si="176"/>
        <v>0</v>
      </c>
      <c r="P415" s="31" t="e">
        <f>VLOOKUP(D415,'Impact value reference table'!$B$3:$G$216,7,FALSE)</f>
        <v>#REF!</v>
      </c>
      <c r="Q415" s="5" t="e">
        <f t="shared" si="177"/>
        <v>#REF!</v>
      </c>
    </row>
    <row r="416" spans="1:17" ht="15.6">
      <c r="A416" s="26" t="s">
        <v>219</v>
      </c>
      <c r="B416" s="5">
        <v>6</v>
      </c>
      <c r="D416" s="5" t="str">
        <f>VLOOKUP($A416,'Food full composition_all'!$A$3:$AU$33,5+($B416*2),0)</f>
        <v>Poultry fat, unspecified</v>
      </c>
      <c r="E416" s="42">
        <f>VLOOKUP($A416,'Food full composition_all'!$A$3:$AU$33,6+($B416*2),0)</f>
        <v>3.3</v>
      </c>
      <c r="F416" s="31">
        <f>VLOOKUP(D416,'Impact value reference table'!$B$3:$G$216,2,FALSE)</f>
        <v>0</v>
      </c>
      <c r="G416" s="5">
        <f t="shared" si="172"/>
        <v>0</v>
      </c>
      <c r="H416" s="31">
        <f>VLOOKUP(D416,'Impact value reference table'!$B$3:$G$216,3,FALSE)</f>
        <v>0</v>
      </c>
      <c r="I416" s="5">
        <f t="shared" si="173"/>
        <v>0</v>
      </c>
      <c r="J416" s="31">
        <f>VLOOKUP(D416,'Impact value reference table'!$B$3:$G$216,4,FALSE)</f>
        <v>0</v>
      </c>
      <c r="K416" s="5">
        <f t="shared" si="174"/>
        <v>0</v>
      </c>
      <c r="L416" s="31">
        <f>VLOOKUP(D416,'Impact value reference table'!$B$3:$G$216,5,FALSE)</f>
        <v>0</v>
      </c>
      <c r="M416" s="5">
        <f t="shared" si="175"/>
        <v>0</v>
      </c>
      <c r="N416" s="31">
        <f>VLOOKUP(D416,'Impact value reference table'!$B$3:$G$216,6,FALSE)</f>
        <v>0</v>
      </c>
      <c r="O416" s="5">
        <f t="shared" si="176"/>
        <v>0</v>
      </c>
      <c r="P416" s="31" t="e">
        <f>VLOOKUP(D416,'Impact value reference table'!$B$3:$G$216,7,FALSE)</f>
        <v>#REF!</v>
      </c>
      <c r="Q416" s="5" t="e">
        <f t="shared" si="177"/>
        <v>#REF!</v>
      </c>
    </row>
    <row r="417" spans="1:17" ht="15.6">
      <c r="A417" s="26" t="s">
        <v>219</v>
      </c>
      <c r="B417" s="5">
        <v>7</v>
      </c>
      <c r="D417" s="5" t="str">
        <f>VLOOKUP($A417,'Food full composition_all'!$A$3:$AU$33,5+($B417*2),0)</f>
        <v>Beet pulp, unspecified</v>
      </c>
      <c r="E417" s="42">
        <f>VLOOKUP($A417,'Food full composition_all'!$A$3:$AU$33,6+($B417*2),0)</f>
        <v>3.3</v>
      </c>
      <c r="F417" s="31">
        <f>VLOOKUP(D417,'Impact value reference table'!$B$3:$G$216,2,FALSE)</f>
        <v>0.13</v>
      </c>
      <c r="G417" s="5">
        <f t="shared" si="172"/>
        <v>1.35706857E-3</v>
      </c>
      <c r="H417" s="31">
        <f>VLOOKUP(D417,'Impact value reference table'!$B$3:$G$216,3,FALSE)</f>
        <v>0.17</v>
      </c>
      <c r="I417" s="5">
        <f t="shared" si="173"/>
        <v>1.7746281300000002E-3</v>
      </c>
      <c r="J417" s="31">
        <f>VLOOKUP(D417,'Impact value reference table'!$B$3:$G$216,4,FALSE)</f>
        <v>1.25</v>
      </c>
      <c r="K417" s="5">
        <f t="shared" si="174"/>
        <v>1.304873625E-2</v>
      </c>
      <c r="L417" s="31">
        <f>VLOOKUP(D417,'Impact value reference table'!$B$3:$G$216,5,FALSE)</f>
        <v>0.69</v>
      </c>
      <c r="M417" s="5">
        <f t="shared" si="175"/>
        <v>7.2029024099999998E-3</v>
      </c>
      <c r="N417" s="31">
        <f>VLOOKUP(D417,'Impact value reference table'!$B$3:$G$216,6,FALSE)</f>
        <v>12.09</v>
      </c>
      <c r="O417" s="5">
        <f t="shared" si="176"/>
        <v>0.12620737701000001</v>
      </c>
      <c r="P417" s="31" t="e">
        <f>VLOOKUP(D417,'Impact value reference table'!$B$3:$G$216,7,FALSE)</f>
        <v>#REF!</v>
      </c>
      <c r="Q417" s="5" t="e">
        <f t="shared" si="177"/>
        <v>#REF!</v>
      </c>
    </row>
    <row r="418" spans="1:17" ht="15.6">
      <c r="A418" s="26" t="s">
        <v>219</v>
      </c>
      <c r="B418" s="5">
        <v>8</v>
      </c>
      <c r="D418" s="5" t="str">
        <f>VLOOKUP($A418,'Food full composition_all'!$A$3:$AU$33,5+($B418*2),0)</f>
        <v>Minerals</v>
      </c>
      <c r="E418" s="42">
        <f>VLOOKUP($A418,'Food full composition_all'!$A$3:$AU$33,6+($B418*2),0)</f>
        <v>0</v>
      </c>
      <c r="F418" s="31" t="e">
        <f>VLOOKUP(D418,'Impact value reference table'!$B$3:$G$216,2,FALSE)</f>
        <v>#N/A</v>
      </c>
      <c r="G418" s="5" t="e">
        <f t="shared" si="172"/>
        <v>#N/A</v>
      </c>
      <c r="H418" s="31" t="e">
        <f>VLOOKUP(D418,'Impact value reference table'!$B$3:$G$216,3,FALSE)</f>
        <v>#N/A</v>
      </c>
      <c r="I418" s="5" t="e">
        <f t="shared" si="173"/>
        <v>#N/A</v>
      </c>
      <c r="J418" s="31" t="e">
        <f>VLOOKUP(D418,'Impact value reference table'!$B$3:$G$216,4,FALSE)</f>
        <v>#N/A</v>
      </c>
      <c r="K418" s="5" t="e">
        <f t="shared" si="174"/>
        <v>#N/A</v>
      </c>
      <c r="L418" s="31" t="e">
        <f>VLOOKUP(D418,'Impact value reference table'!$B$3:$G$216,5,FALSE)</f>
        <v>#N/A</v>
      </c>
      <c r="M418" s="5" t="e">
        <f t="shared" si="175"/>
        <v>#N/A</v>
      </c>
      <c r="N418" s="31" t="e">
        <f>VLOOKUP(D418,'Impact value reference table'!$B$3:$G$216,6,FALSE)</f>
        <v>#N/A</v>
      </c>
      <c r="O418" s="5" t="e">
        <f t="shared" si="176"/>
        <v>#N/A</v>
      </c>
      <c r="P418" s="31" t="e">
        <f>VLOOKUP(D418,'Impact value reference table'!$B$3:$G$216,7,FALSE)</f>
        <v>#N/A</v>
      </c>
      <c r="Q418" s="5" t="e">
        <f t="shared" si="177"/>
        <v>#N/A</v>
      </c>
    </row>
    <row r="419" spans="1:17" ht="15.6">
      <c r="A419" s="26" t="s">
        <v>219</v>
      </c>
      <c r="B419" s="5">
        <v>9</v>
      </c>
      <c r="D419" s="5" t="str">
        <f>VLOOKUP($A419,'Food full composition_all'!$A$3:$AU$33,5+($B419*2),0)</f>
        <v>Apple, raw</v>
      </c>
      <c r="E419" s="42">
        <f>VLOOKUP($A419,'Food full composition_all'!$A$3:$AU$33,6+($B419*2),0)</f>
        <v>4</v>
      </c>
      <c r="F419" s="31">
        <f>VLOOKUP(D419,'Impact value reference table'!$B$3:$G$216,2,FALSE)</f>
        <v>0.8</v>
      </c>
      <c r="G419" s="5">
        <f t="shared" si="172"/>
        <v>1.0122656000000001E-2</v>
      </c>
      <c r="H419" s="31">
        <f>VLOOKUP(D419,'Impact value reference table'!$B$3:$G$216,3,FALSE)</f>
        <v>1.2</v>
      </c>
      <c r="I419" s="5">
        <f t="shared" si="173"/>
        <v>1.5183983999999999E-2</v>
      </c>
      <c r="J419" s="31">
        <f>VLOOKUP(D419,'Impact value reference table'!$B$3:$G$216,4,FALSE)</f>
        <v>7.4</v>
      </c>
      <c r="K419" s="5">
        <f t="shared" si="174"/>
        <v>9.3634568000000015E-2</v>
      </c>
      <c r="L419" s="31">
        <f>VLOOKUP(D419,'Impact value reference table'!$B$3:$G$216,5,FALSE)</f>
        <v>10</v>
      </c>
      <c r="M419" s="5">
        <f t="shared" si="175"/>
        <v>0.12653320000000001</v>
      </c>
      <c r="N419" s="31">
        <f>VLOOKUP(D419,'Impact value reference table'!$B$3:$G$216,6,FALSE)</f>
        <v>610</v>
      </c>
      <c r="O419" s="5">
        <f t="shared" si="176"/>
        <v>7.7185252000000002</v>
      </c>
      <c r="P419" s="31" t="e">
        <f>VLOOKUP(D419,'Impact value reference table'!$B$3:$G$216,7,FALSE)</f>
        <v>#REF!</v>
      </c>
      <c r="Q419" s="5" t="e">
        <f t="shared" si="177"/>
        <v>#REF!</v>
      </c>
    </row>
    <row r="420" spans="1:17" ht="15.6">
      <c r="A420" s="26" t="s">
        <v>219</v>
      </c>
      <c r="B420" s="5">
        <v>10</v>
      </c>
      <c r="D420" s="5" t="str">
        <f>VLOOKUP($A420,'Food full composition_all'!$A$3:$AU$33,5+($B420*2),0)</f>
        <v>Fish oil, unspecified</v>
      </c>
      <c r="E420" s="42">
        <f>VLOOKUP($A420,'Food full composition_all'!$A$3:$AU$33,6+($B420*2),0)</f>
        <v>0.5</v>
      </c>
      <c r="F420" s="31">
        <f>VLOOKUP(D420,'Impact value reference table'!$B$3:$G$216,2,FALSE)</f>
        <v>0</v>
      </c>
      <c r="G420" s="5">
        <f t="shared" si="172"/>
        <v>0</v>
      </c>
      <c r="H420" s="31">
        <f>VLOOKUP(D420,'Impact value reference table'!$B$3:$G$216,3,FALSE)</f>
        <v>0</v>
      </c>
      <c r="I420" s="5">
        <f t="shared" si="173"/>
        <v>0</v>
      </c>
      <c r="J420" s="31">
        <f>VLOOKUP(D420,'Impact value reference table'!$B$3:$G$216,4,FALSE)</f>
        <v>0</v>
      </c>
      <c r="K420" s="5">
        <f t="shared" si="174"/>
        <v>0</v>
      </c>
      <c r="L420" s="31">
        <f>VLOOKUP(D420,'Impact value reference table'!$B$3:$G$216,5,FALSE)</f>
        <v>0</v>
      </c>
      <c r="M420" s="5">
        <f t="shared" si="175"/>
        <v>0</v>
      </c>
      <c r="N420" s="31">
        <f>VLOOKUP(D420,'Impact value reference table'!$B$3:$G$216,6,FALSE)</f>
        <v>0</v>
      </c>
      <c r="O420" s="5">
        <f t="shared" si="176"/>
        <v>0</v>
      </c>
      <c r="P420" s="31" t="e">
        <f>VLOOKUP(D420,'Impact value reference table'!$B$3:$G$216,7,FALSE)</f>
        <v>#REF!</v>
      </c>
      <c r="Q420" s="5" t="e">
        <f t="shared" si="177"/>
        <v>#REF!</v>
      </c>
    </row>
    <row r="421" spans="1:17" ht="15.6">
      <c r="A421" s="26" t="s">
        <v>219</v>
      </c>
      <c r="B421" s="5">
        <v>11</v>
      </c>
      <c r="D421" s="5" t="str">
        <f>VLOOKUP($A421,'Food full composition_all'!$A$3:$AU$33,5+($B421*2),0)</f>
        <v xml:space="preserve">Dried chicory </v>
      </c>
      <c r="E421" s="42">
        <f>VLOOKUP($A421,'Food full composition_all'!$A$3:$AU$33,6+($B421*2),0)</f>
        <v>0</v>
      </c>
      <c r="F421" s="31" t="e">
        <f>VLOOKUP(D421,'Impact value reference table'!$B$3:$G$216,2,FALSE)</f>
        <v>#N/A</v>
      </c>
      <c r="G421" s="5" t="e">
        <f t="shared" si="172"/>
        <v>#N/A</v>
      </c>
      <c r="H421" s="31" t="e">
        <f>VLOOKUP(D421,'Impact value reference table'!$B$3:$G$216,3,FALSE)</f>
        <v>#N/A</v>
      </c>
      <c r="I421" s="5" t="e">
        <f t="shared" si="173"/>
        <v>#N/A</v>
      </c>
      <c r="J421" s="31" t="e">
        <f>VLOOKUP(D421,'Impact value reference table'!$B$3:$G$216,4,FALSE)</f>
        <v>#N/A</v>
      </c>
      <c r="K421" s="5" t="e">
        <f t="shared" si="174"/>
        <v>#N/A</v>
      </c>
      <c r="L421" s="31" t="e">
        <f>VLOOKUP(D421,'Impact value reference table'!$B$3:$G$216,5,FALSE)</f>
        <v>#N/A</v>
      </c>
      <c r="M421" s="5" t="e">
        <f t="shared" si="175"/>
        <v>#N/A</v>
      </c>
      <c r="N421" s="31" t="e">
        <f>VLOOKUP(D421,'Impact value reference table'!$B$3:$G$216,6,FALSE)</f>
        <v>#N/A</v>
      </c>
      <c r="O421" s="5" t="e">
        <f t="shared" si="176"/>
        <v>#N/A</v>
      </c>
      <c r="P421" s="31" t="e">
        <f>VLOOKUP(D421,'Impact value reference table'!$B$3:$G$216,7,FALSE)</f>
        <v>#N/A</v>
      </c>
      <c r="Q421" s="5" t="e">
        <f t="shared" si="177"/>
        <v>#N/A</v>
      </c>
    </row>
    <row r="422" spans="1:17" ht="16.2" thickBot="1">
      <c r="A422" s="26" t="s">
        <v>219</v>
      </c>
      <c r="B422" s="5">
        <v>12</v>
      </c>
      <c r="D422" s="5">
        <f>VLOOKUP($A422,'Food full composition_all'!$A$3:$AU$33,5+($B422*2),0)</f>
        <v>0</v>
      </c>
      <c r="E422" s="42">
        <f>VLOOKUP($A422,'Food full composition_all'!$A$3:$AU$33,6+($B422*2),0)</f>
        <v>0</v>
      </c>
      <c r="F422" s="131" t="e">
        <f>VLOOKUP(D422,'Impact value reference table'!$B$3:$G$216,2,FALSE)</f>
        <v>#N/A</v>
      </c>
      <c r="G422" s="128" t="e">
        <f t="shared" si="172"/>
        <v>#N/A</v>
      </c>
      <c r="H422" s="31" t="e">
        <f>VLOOKUP(D422,'Impact value reference table'!$B$3:$G$216,3,FALSE)</f>
        <v>#N/A</v>
      </c>
      <c r="I422" s="128" t="e">
        <f t="shared" si="173"/>
        <v>#N/A</v>
      </c>
      <c r="J422" s="31" t="e">
        <f>VLOOKUP(D422,'Impact value reference table'!$B$3:$G$216,4,FALSE)</f>
        <v>#N/A</v>
      </c>
      <c r="K422" s="128" t="e">
        <f t="shared" si="174"/>
        <v>#N/A</v>
      </c>
      <c r="L422" s="31" t="e">
        <f>VLOOKUP(D422,'Impact value reference table'!$B$3:$G$216,5,FALSE)</f>
        <v>#N/A</v>
      </c>
      <c r="M422" s="128" t="e">
        <f t="shared" si="175"/>
        <v>#N/A</v>
      </c>
      <c r="N422" s="31" t="e">
        <f>VLOOKUP(D422,'Impact value reference table'!$B$3:$G$216,6,FALSE)</f>
        <v>#N/A</v>
      </c>
      <c r="O422" s="128" t="e">
        <f t="shared" si="176"/>
        <v>#N/A</v>
      </c>
      <c r="P422" s="31" t="e">
        <f>VLOOKUP(D422,'Impact value reference table'!$B$3:$G$216,7,FALSE)</f>
        <v>#N/A</v>
      </c>
      <c r="Q422" s="128" t="e">
        <f t="shared" si="177"/>
        <v>#N/A</v>
      </c>
    </row>
    <row r="423" spans="1:17" s="30" customFormat="1" ht="15.6">
      <c r="A423" s="29" t="s">
        <v>221</v>
      </c>
      <c r="B423" s="30">
        <v>1</v>
      </c>
      <c r="C423" s="30">
        <v>318.08300000000003</v>
      </c>
      <c r="D423" s="30" t="str">
        <f>VLOOKUP($A423,'Food full composition_all'!$A$3:$AU$33,5+($B423*2),0)</f>
        <v>Whole wheat, unspecified</v>
      </c>
      <c r="E423" s="45">
        <f>VLOOKUP($A423,'Food full composition_all'!$A$3:$AU$33,6+($B423*2),0)</f>
        <v>17</v>
      </c>
      <c r="F423" s="31">
        <f>VLOOKUP(D423,'Impact value reference table'!$B$3:$G$216,2,FALSE)</f>
        <v>0.6</v>
      </c>
      <c r="G423" s="5">
        <f t="shared" ref="G423:G432" si="178">(F423/(1000/$C$423))/100*E423</f>
        <v>3.2444465999999998E-2</v>
      </c>
      <c r="H423" s="31">
        <f>VLOOKUP(D423,'Impact value reference table'!$B$3:$G$216,3,FALSE)</f>
        <v>1.4</v>
      </c>
      <c r="I423" s="5">
        <f t="shared" ref="I423:I432" si="179">(H423/(1000/$C$423))/100*E423</f>
        <v>7.5703753999999998E-2</v>
      </c>
      <c r="J423" s="31">
        <f>VLOOKUP(D423,'Impact value reference table'!$B$3:$G$216,4,FALSE)</f>
        <v>5</v>
      </c>
      <c r="K423" s="5">
        <f t="shared" ref="K423:K432" si="180">(J423/(1000/$C$423))/100*E423</f>
        <v>0.27037055000000004</v>
      </c>
      <c r="L423" s="31">
        <f>VLOOKUP(D423,'Impact value reference table'!$B$3:$G$216,5,FALSE)</f>
        <v>2.7</v>
      </c>
      <c r="M423" s="5">
        <f t="shared" ref="M423:M432" si="181">(L423/(1000/$C$423))/100*E423</f>
        <v>0.14600009700000002</v>
      </c>
      <c r="N423" s="31">
        <f>VLOOKUP(D423,'Impact value reference table'!$B$3:$G$216,6,FALSE)</f>
        <v>242</v>
      </c>
      <c r="O423" s="5">
        <f t="shared" ref="O423:O432" si="182">(N423/(1000/$C$423))/100*E423</f>
        <v>13.08593462</v>
      </c>
      <c r="P423" s="31" t="e">
        <f>VLOOKUP(D423,'Impact value reference table'!$B$3:$G$216,7,FALSE)</f>
        <v>#REF!</v>
      </c>
      <c r="Q423" s="5" t="e">
        <f t="shared" ref="Q423:Q432" si="183">(P423/(1000/$C$423))/100*E423</f>
        <v>#REF!</v>
      </c>
    </row>
    <row r="424" spans="1:17" ht="15.6">
      <c r="A424" s="26" t="s">
        <v>221</v>
      </c>
      <c r="B424" s="5">
        <v>2</v>
      </c>
      <c r="D424" s="5" t="str">
        <f>VLOOKUP($A424,'Food full composition_all'!$A$3:$AU$33,5+($B424*2),0)</f>
        <v xml:space="preserve">Glycerol </v>
      </c>
      <c r="E424" s="42">
        <f>VLOOKUP($A424,'Food full composition_all'!$A$3:$AU$33,6+($B424*2),0)</f>
        <v>0</v>
      </c>
      <c r="F424" s="31" t="e">
        <f>VLOOKUP(D424,'Impact value reference table'!$B$3:$G$216,2,FALSE)</f>
        <v>#N/A</v>
      </c>
      <c r="G424" s="5" t="e">
        <f t="shared" si="178"/>
        <v>#N/A</v>
      </c>
      <c r="H424" s="31" t="e">
        <f>VLOOKUP(D424,'Impact value reference table'!$B$3:$G$216,3,FALSE)</f>
        <v>#N/A</v>
      </c>
      <c r="I424" s="5" t="e">
        <f t="shared" si="179"/>
        <v>#N/A</v>
      </c>
      <c r="J424" s="31" t="e">
        <f>VLOOKUP(D424,'Impact value reference table'!$B$3:$G$216,4,FALSE)</f>
        <v>#N/A</v>
      </c>
      <c r="K424" s="5" t="e">
        <f t="shared" si="180"/>
        <v>#N/A</v>
      </c>
      <c r="L424" s="31" t="e">
        <f>VLOOKUP(D424,'Impact value reference table'!$B$3:$G$216,5,FALSE)</f>
        <v>#N/A</v>
      </c>
      <c r="M424" s="5" t="e">
        <f t="shared" si="181"/>
        <v>#N/A</v>
      </c>
      <c r="N424" s="31" t="e">
        <f>VLOOKUP(D424,'Impact value reference table'!$B$3:$G$216,6,FALSE)</f>
        <v>#N/A</v>
      </c>
      <c r="O424" s="5" t="e">
        <f t="shared" si="182"/>
        <v>#N/A</v>
      </c>
      <c r="P424" s="31" t="e">
        <f>VLOOKUP(D424,'Impact value reference table'!$B$3:$G$216,7,FALSE)</f>
        <v>#N/A</v>
      </c>
      <c r="Q424" s="5" t="e">
        <f t="shared" si="183"/>
        <v>#N/A</v>
      </c>
    </row>
    <row r="425" spans="1:17" ht="15.6">
      <c r="A425" s="26" t="s">
        <v>221</v>
      </c>
      <c r="B425" s="5">
        <v>3</v>
      </c>
      <c r="D425" s="5" t="str">
        <f>VLOOKUP($A425,'Food full composition_all'!$A$3:$AU$33,5+($B425*2),0)</f>
        <v>Poultry fat, unspecified</v>
      </c>
      <c r="E425" s="42">
        <f>VLOOKUP($A425,'Food full composition_all'!$A$3:$AU$33,6+($B425*2),0)</f>
        <v>6</v>
      </c>
      <c r="F425" s="31">
        <f>VLOOKUP(D425,'Impact value reference table'!$B$3:$G$216,2,FALSE)</f>
        <v>0</v>
      </c>
      <c r="G425" s="5">
        <f t="shared" si="178"/>
        <v>0</v>
      </c>
      <c r="H425" s="31">
        <f>VLOOKUP(D425,'Impact value reference table'!$B$3:$G$216,3,FALSE)</f>
        <v>0</v>
      </c>
      <c r="I425" s="5">
        <f t="shared" si="179"/>
        <v>0</v>
      </c>
      <c r="J425" s="31">
        <f>VLOOKUP(D425,'Impact value reference table'!$B$3:$G$216,4,FALSE)</f>
        <v>0</v>
      </c>
      <c r="K425" s="5">
        <f t="shared" si="180"/>
        <v>0</v>
      </c>
      <c r="L425" s="31">
        <f>VLOOKUP(D425,'Impact value reference table'!$B$3:$G$216,5,FALSE)</f>
        <v>0</v>
      </c>
      <c r="M425" s="5">
        <f t="shared" si="181"/>
        <v>0</v>
      </c>
      <c r="N425" s="31">
        <f>VLOOKUP(D425,'Impact value reference table'!$B$3:$G$216,6,FALSE)</f>
        <v>0</v>
      </c>
      <c r="O425" s="5">
        <f t="shared" si="182"/>
        <v>0</v>
      </c>
      <c r="P425" s="31" t="e">
        <f>VLOOKUP(D425,'Impact value reference table'!$B$3:$G$216,7,FALSE)</f>
        <v>#REF!</v>
      </c>
      <c r="Q425" s="5" t="e">
        <f t="shared" si="183"/>
        <v>#REF!</v>
      </c>
    </row>
    <row r="426" spans="1:17" ht="15.6">
      <c r="A426" s="26" t="s">
        <v>221</v>
      </c>
      <c r="B426" s="5">
        <v>4</v>
      </c>
      <c r="D426" s="5" t="str">
        <f>VLOOKUP($A426,'Food full composition_all'!$A$3:$AU$33,5+($B426*2),0)</f>
        <v>Dextrose, unspecified</v>
      </c>
      <c r="E426" s="42">
        <f>VLOOKUP($A426,'Food full composition_all'!$A$3:$AU$33,6+($B426*2),0)</f>
        <v>5.8</v>
      </c>
      <c r="F426" s="31">
        <f>VLOOKUP(D426,'Impact value reference table'!$B$3:$G$216,2,FALSE)</f>
        <v>0</v>
      </c>
      <c r="G426" s="5">
        <f t="shared" si="178"/>
        <v>0</v>
      </c>
      <c r="H426" s="31">
        <f>VLOOKUP(D426,'Impact value reference table'!$B$3:$G$216,3,FALSE)</f>
        <v>0</v>
      </c>
      <c r="I426" s="5">
        <f t="shared" si="179"/>
        <v>0</v>
      </c>
      <c r="J426" s="31">
        <f>VLOOKUP(D426,'Impact value reference table'!$B$3:$G$216,4,FALSE)</f>
        <v>0</v>
      </c>
      <c r="K426" s="5">
        <f t="shared" si="180"/>
        <v>0</v>
      </c>
      <c r="L426" s="31">
        <f>VLOOKUP(D426,'Impact value reference table'!$B$3:$G$216,5,FALSE)</f>
        <v>0</v>
      </c>
      <c r="M426" s="5">
        <f t="shared" si="181"/>
        <v>0</v>
      </c>
      <c r="N426" s="31">
        <f>VLOOKUP(D426,'Impact value reference table'!$B$3:$G$216,6,FALSE)</f>
        <v>0</v>
      </c>
      <c r="O426" s="5">
        <f t="shared" si="182"/>
        <v>0</v>
      </c>
      <c r="P426" s="31" t="e">
        <f>VLOOKUP(D426,'Impact value reference table'!$B$3:$G$216,7,FALSE)</f>
        <v>#REF!</v>
      </c>
      <c r="Q426" s="5" t="e">
        <f t="shared" si="183"/>
        <v>#REF!</v>
      </c>
    </row>
    <row r="427" spans="1:17" ht="15.6">
      <c r="A427" s="26" t="s">
        <v>221</v>
      </c>
      <c r="B427" s="5">
        <v>5</v>
      </c>
      <c r="D427" s="5" t="str">
        <f>VLOOKUP($A427,'Food full composition_all'!$A$3:$AU$33,5+($B427*2),0)</f>
        <v>Flaxseed, unspecified</v>
      </c>
      <c r="E427" s="42">
        <f>VLOOKUP($A427,'Food full composition_all'!$A$3:$AU$33,6+($B427*2),0)</f>
        <v>4.3</v>
      </c>
      <c r="F427" s="31">
        <f>VLOOKUP(D427,'Impact value reference table'!$B$3:$G$216,2,FALSE)</f>
        <v>3.55</v>
      </c>
      <c r="G427" s="5">
        <f t="shared" si="178"/>
        <v>4.8555369949999996E-2</v>
      </c>
      <c r="H427" s="31">
        <f>VLOOKUP(D427,'Impact value reference table'!$B$3:$G$216,3,FALSE)</f>
        <v>0.39</v>
      </c>
      <c r="I427" s="5">
        <f t="shared" si="179"/>
        <v>5.3342519100000006E-3</v>
      </c>
      <c r="J427" s="31">
        <f>VLOOKUP(D427,'Impact value reference table'!$B$3:$G$216,4,FALSE)</f>
        <v>4.8600000000000003</v>
      </c>
      <c r="K427" s="5">
        <f t="shared" si="180"/>
        <v>6.6472985339999999E-2</v>
      </c>
      <c r="L427" s="31">
        <f>VLOOKUP(D427,'Impact value reference table'!$B$3:$G$216,5,FALSE)</f>
        <v>3.89</v>
      </c>
      <c r="M427" s="5">
        <f t="shared" si="181"/>
        <v>5.3205743409999999E-2</v>
      </c>
      <c r="N427" s="31">
        <f>VLOOKUP(D427,'Impact value reference table'!$B$3:$G$216,6,FALSE)</f>
        <v>99.24</v>
      </c>
      <c r="O427" s="5">
        <f t="shared" si="182"/>
        <v>1.3573619475599998</v>
      </c>
      <c r="P427" s="31" t="e">
        <f>VLOOKUP(D427,'Impact value reference table'!$B$3:$G$216,7,FALSE)</f>
        <v>#REF!</v>
      </c>
      <c r="Q427" s="5" t="e">
        <f t="shared" si="183"/>
        <v>#REF!</v>
      </c>
    </row>
    <row r="428" spans="1:17" ht="15.6">
      <c r="A428" s="26" t="s">
        <v>221</v>
      </c>
      <c r="B428" s="5">
        <v>6</v>
      </c>
      <c r="D428" s="5" t="str">
        <f>VLOOKUP($A428,'Food full composition_all'!$A$3:$AU$33,5+($B428*2),0)</f>
        <v>Beet pulp, unspecified</v>
      </c>
      <c r="E428" s="42">
        <f>VLOOKUP($A428,'Food full composition_all'!$A$3:$AU$33,6+($B428*2),0)</f>
        <v>3.3</v>
      </c>
      <c r="F428" s="31">
        <f>VLOOKUP(D428,'Impact value reference table'!$B$3:$G$216,2,FALSE)</f>
        <v>0.13</v>
      </c>
      <c r="G428" s="5">
        <f t="shared" si="178"/>
        <v>1.3645760700000001E-3</v>
      </c>
      <c r="H428" s="31">
        <f>VLOOKUP(D428,'Impact value reference table'!$B$3:$G$216,3,FALSE)</f>
        <v>0.17</v>
      </c>
      <c r="I428" s="5">
        <f t="shared" si="179"/>
        <v>1.7844456300000003E-3</v>
      </c>
      <c r="J428" s="31">
        <f>VLOOKUP(D428,'Impact value reference table'!$B$3:$G$216,4,FALSE)</f>
        <v>1.25</v>
      </c>
      <c r="K428" s="5">
        <f t="shared" si="180"/>
        <v>1.3120923750000001E-2</v>
      </c>
      <c r="L428" s="31">
        <f>VLOOKUP(D428,'Impact value reference table'!$B$3:$G$216,5,FALSE)</f>
        <v>0.69</v>
      </c>
      <c r="M428" s="5">
        <f t="shared" si="181"/>
        <v>7.2427499099999995E-3</v>
      </c>
      <c r="N428" s="31">
        <f>VLOOKUP(D428,'Impact value reference table'!$B$3:$G$216,6,FALSE)</f>
        <v>12.09</v>
      </c>
      <c r="O428" s="5">
        <f t="shared" si="182"/>
        <v>0.12690557451000001</v>
      </c>
      <c r="P428" s="31" t="e">
        <f>VLOOKUP(D428,'Impact value reference table'!$B$3:$G$216,7,FALSE)</f>
        <v>#REF!</v>
      </c>
      <c r="Q428" s="5" t="e">
        <f t="shared" si="183"/>
        <v>#REF!</v>
      </c>
    </row>
    <row r="429" spans="1:17" ht="15.6">
      <c r="A429" s="26" t="s">
        <v>221</v>
      </c>
      <c r="B429" s="5">
        <v>7</v>
      </c>
      <c r="D429" s="5" t="str">
        <f>VLOOKUP($A429,'Food full composition_all'!$A$3:$AU$33,5+($B429*2),0)</f>
        <v xml:space="preserve">Vitamins &amp; minerals </v>
      </c>
      <c r="E429" s="42">
        <f>VLOOKUP($A429,'Food full composition_all'!$A$3:$AU$33,6+($B429*2),0)</f>
        <v>0</v>
      </c>
      <c r="F429" s="31" t="e">
        <f>VLOOKUP(D429,'Impact value reference table'!$B$3:$G$216,2,FALSE)</f>
        <v>#N/A</v>
      </c>
      <c r="G429" s="5" t="e">
        <f t="shared" si="178"/>
        <v>#N/A</v>
      </c>
      <c r="H429" s="31" t="e">
        <f>VLOOKUP(D429,'Impact value reference table'!$B$3:$G$216,3,FALSE)</f>
        <v>#N/A</v>
      </c>
      <c r="I429" s="5" t="e">
        <f t="shared" si="179"/>
        <v>#N/A</v>
      </c>
      <c r="J429" s="31" t="e">
        <f>VLOOKUP(D429,'Impact value reference table'!$B$3:$G$216,4,FALSE)</f>
        <v>#N/A</v>
      </c>
      <c r="K429" s="5" t="e">
        <f t="shared" si="180"/>
        <v>#N/A</v>
      </c>
      <c r="L429" s="31" t="e">
        <f>VLOOKUP(D429,'Impact value reference table'!$B$3:$G$216,5,FALSE)</f>
        <v>#N/A</v>
      </c>
      <c r="M429" s="5" t="e">
        <f t="shared" si="181"/>
        <v>#N/A</v>
      </c>
      <c r="N429" s="31" t="e">
        <f>VLOOKUP(D429,'Impact value reference table'!$B$3:$G$216,6,FALSE)</f>
        <v>#N/A</v>
      </c>
      <c r="O429" s="5" t="e">
        <f t="shared" si="182"/>
        <v>#N/A</v>
      </c>
      <c r="P429" s="31" t="e">
        <f>VLOOKUP(D429,'Impact value reference table'!$B$3:$G$216,7,FALSE)</f>
        <v>#N/A</v>
      </c>
      <c r="Q429" s="5" t="e">
        <f t="shared" si="183"/>
        <v>#N/A</v>
      </c>
    </row>
    <row r="430" spans="1:17" ht="15.6">
      <c r="A430" s="26" t="s">
        <v>221</v>
      </c>
      <c r="B430" s="5">
        <v>8</v>
      </c>
      <c r="D430" s="5" t="str">
        <f>VLOOKUP($A430,'Food full composition_all'!$A$3:$AU$33,5+($B430*2),0)</f>
        <v xml:space="preserve">Chicory </v>
      </c>
      <c r="E430" s="42">
        <f>VLOOKUP($A430,'Food full composition_all'!$A$3:$AU$33,6+($B430*2),0)</f>
        <v>0</v>
      </c>
      <c r="F430" s="31" t="e">
        <f>VLOOKUP(D430,'Impact value reference table'!$B$3:$G$216,2,FALSE)</f>
        <v>#N/A</v>
      </c>
      <c r="G430" s="5" t="e">
        <f t="shared" si="178"/>
        <v>#N/A</v>
      </c>
      <c r="H430" s="31" t="e">
        <f>VLOOKUP(D430,'Impact value reference table'!$B$3:$G$216,3,FALSE)</f>
        <v>#N/A</v>
      </c>
      <c r="I430" s="5" t="e">
        <f t="shared" si="179"/>
        <v>#N/A</v>
      </c>
      <c r="J430" s="31" t="e">
        <f>VLOOKUP(D430,'Impact value reference table'!$B$3:$G$216,4,FALSE)</f>
        <v>#N/A</v>
      </c>
      <c r="K430" s="5" t="e">
        <f t="shared" si="180"/>
        <v>#N/A</v>
      </c>
      <c r="L430" s="31" t="e">
        <f>VLOOKUP(D430,'Impact value reference table'!$B$3:$G$216,5,FALSE)</f>
        <v>#N/A</v>
      </c>
      <c r="M430" s="5" t="e">
        <f t="shared" si="181"/>
        <v>#N/A</v>
      </c>
      <c r="N430" s="31" t="e">
        <f>VLOOKUP(D430,'Impact value reference table'!$B$3:$G$216,6,FALSE)</f>
        <v>#N/A</v>
      </c>
      <c r="O430" s="5" t="e">
        <f t="shared" si="182"/>
        <v>#N/A</v>
      </c>
      <c r="P430" s="31" t="e">
        <f>VLOOKUP(D430,'Impact value reference table'!$B$3:$G$216,7,FALSE)</f>
        <v>#N/A</v>
      </c>
      <c r="Q430" s="5" t="e">
        <f t="shared" si="183"/>
        <v>#N/A</v>
      </c>
    </row>
    <row r="431" spans="1:17" ht="15.6">
      <c r="A431" s="26" t="s">
        <v>221</v>
      </c>
      <c r="B431" s="5">
        <v>9</v>
      </c>
      <c r="D431" s="5" t="str">
        <f>VLOOKUP($A431,'Food full composition_all'!$A$3:$AU$33,5+($B431*2),0)</f>
        <v>Yucca, cooked</v>
      </c>
      <c r="E431" s="42">
        <f>VLOOKUP($A431,'Food full composition_all'!$A$3:$AU$33,6+($B431*2),0)</f>
        <v>0</v>
      </c>
      <c r="F431" s="31">
        <f>VLOOKUP(D431,'Impact value reference table'!$B$3:$G$216,2,FALSE)</f>
        <v>0.3</v>
      </c>
      <c r="G431" s="5">
        <f t="shared" si="178"/>
        <v>0</v>
      </c>
      <c r="H431" s="31">
        <f>VLOOKUP(D431,'Impact value reference table'!$B$3:$G$216,3,FALSE)</f>
        <v>0.4</v>
      </c>
      <c r="I431" s="5">
        <f t="shared" si="179"/>
        <v>0</v>
      </c>
      <c r="J431" s="31">
        <f>VLOOKUP(D431,'Impact value reference table'!$B$3:$G$216,4,FALSE)</f>
        <v>2.9</v>
      </c>
      <c r="K431" s="5">
        <f t="shared" si="180"/>
        <v>0</v>
      </c>
      <c r="L431" s="31">
        <f>VLOOKUP(D431,'Impact value reference table'!$B$3:$G$216,5,FALSE)</f>
        <v>1.6</v>
      </c>
      <c r="M431" s="5">
        <f t="shared" si="181"/>
        <v>0</v>
      </c>
      <c r="N431" s="31">
        <f>VLOOKUP(D431,'Impact value reference table'!$B$3:$G$216,6,FALSE)</f>
        <v>28</v>
      </c>
      <c r="O431" s="5">
        <f t="shared" si="182"/>
        <v>0</v>
      </c>
      <c r="P431" s="31" t="e">
        <f>VLOOKUP(D431,'Impact value reference table'!$B$3:$G$216,7,FALSE)</f>
        <v>#REF!</v>
      </c>
      <c r="Q431" s="5" t="e">
        <f t="shared" si="183"/>
        <v>#REF!</v>
      </c>
    </row>
    <row r="432" spans="1:17" ht="16.2" thickBot="1">
      <c r="A432" s="26" t="s">
        <v>221</v>
      </c>
      <c r="B432" s="5">
        <v>10</v>
      </c>
      <c r="D432" s="5">
        <f>VLOOKUP($A432,'Food full composition_all'!$A$3:$AU$33,5+($B432*2),0)</f>
        <v>0</v>
      </c>
      <c r="E432" s="42">
        <f>VLOOKUP($A432,'Food full composition_all'!$A$3:$AU$33,6+($B432*2),0)</f>
        <v>0</v>
      </c>
      <c r="F432" s="131" t="e">
        <f>VLOOKUP(D432,'Impact value reference table'!$B$3:$G$216,2,FALSE)</f>
        <v>#N/A</v>
      </c>
      <c r="G432" s="5" t="e">
        <f t="shared" si="178"/>
        <v>#N/A</v>
      </c>
      <c r="H432" s="31" t="e">
        <f>VLOOKUP(D432,'Impact value reference table'!$B$3:$G$216,3,FALSE)</f>
        <v>#N/A</v>
      </c>
      <c r="I432" s="5" t="e">
        <f t="shared" si="179"/>
        <v>#N/A</v>
      </c>
      <c r="J432" s="31" t="e">
        <f>VLOOKUP(D432,'Impact value reference table'!$B$3:$G$216,4,FALSE)</f>
        <v>#N/A</v>
      </c>
      <c r="K432" s="5" t="e">
        <f t="shared" si="180"/>
        <v>#N/A</v>
      </c>
      <c r="L432" s="31" t="e">
        <f>VLOOKUP(D432,'Impact value reference table'!$B$3:$G$216,5,FALSE)</f>
        <v>#N/A</v>
      </c>
      <c r="M432" s="5" t="e">
        <f t="shared" si="181"/>
        <v>#N/A</v>
      </c>
      <c r="N432" s="31" t="e">
        <f>VLOOKUP(D432,'Impact value reference table'!$B$3:$G$216,6,FALSE)</f>
        <v>#N/A</v>
      </c>
      <c r="O432" s="5" t="e">
        <f t="shared" si="182"/>
        <v>#N/A</v>
      </c>
      <c r="P432" s="31" t="e">
        <f>VLOOKUP(D432,'Impact value reference table'!$B$3:$G$216,7,FALSE)</f>
        <v>#N/A</v>
      </c>
      <c r="Q432" s="5" t="e">
        <f t="shared" si="183"/>
        <v>#N/A</v>
      </c>
    </row>
    <row r="433" spans="1:17" s="30" customFormat="1" ht="15.6">
      <c r="A433" s="29" t="s">
        <v>227</v>
      </c>
      <c r="B433" s="30">
        <v>1</v>
      </c>
      <c r="C433" s="30">
        <v>374.27800000000002</v>
      </c>
      <c r="D433" s="30" t="str">
        <f>VLOOKUP($A433,'Food full composition_all'!$A$3:$AU$33,5+($B433*2),0)</f>
        <v>Egg powder, unspecified</v>
      </c>
      <c r="E433" s="45">
        <f>VLOOKUP($A433,'Food full composition_all'!$A$3:$AU$33,6+($B433*2),0)</f>
        <v>18</v>
      </c>
      <c r="F433" s="31">
        <f>VLOOKUP(D433,'Impact value reference table'!$B$3:$G$216,2,FALSE)</f>
        <v>5.16</v>
      </c>
      <c r="G433" s="130">
        <f t="shared" ref="G433:G448" si="184">(F433/(1000/$C$433))/100*E433</f>
        <v>0.34762940640000001</v>
      </c>
      <c r="H433" s="31">
        <f>VLOOKUP(D433,'Impact value reference table'!$B$3:$G$216,3,FALSE)</f>
        <v>3.8</v>
      </c>
      <c r="I433" s="130">
        <f t="shared" ref="I433:I448" si="185">(H433/(1000/$C$433))/100*E433</f>
        <v>0.25600615199999999</v>
      </c>
      <c r="J433" s="31">
        <f>VLOOKUP(D433,'Impact value reference table'!$B$3:$G$216,4,FALSE)</f>
        <v>43.42</v>
      </c>
      <c r="K433" s="130">
        <f t="shared" ref="K433:K448" si="186">(J433/(1000/$C$433))/100*E433</f>
        <v>2.9252071368000006</v>
      </c>
      <c r="L433" s="31">
        <f>VLOOKUP(D433,'Impact value reference table'!$B$3:$G$216,5,FALSE)</f>
        <v>18.09</v>
      </c>
      <c r="M433" s="130">
        <f t="shared" ref="M433:M448" si="187">(L433/(1000/$C$433))/100*E433</f>
        <v>1.2187240235999999</v>
      </c>
      <c r="N433" s="31">
        <f>VLOOKUP(D433,'Impact value reference table'!$B$3:$G$216,6,FALSE)</f>
        <v>471.26</v>
      </c>
      <c r="O433" s="130">
        <f t="shared" ref="O433:O448" si="188">(N433/(1000/$C$433))/100*E433</f>
        <v>31.748805050399998</v>
      </c>
      <c r="P433" s="31" t="e">
        <f>VLOOKUP(D433,'Impact value reference table'!$B$3:$G$216,7,FALSE)</f>
        <v>#REF!</v>
      </c>
      <c r="Q433" s="130" t="e">
        <f t="shared" ref="Q433:Q448" si="189">(P433/(1000/$C$433))/100*E433</f>
        <v>#REF!</v>
      </c>
    </row>
    <row r="434" spans="1:17" ht="15.6">
      <c r="A434" s="26" t="s">
        <v>227</v>
      </c>
      <c r="B434" s="5">
        <v>2</v>
      </c>
      <c r="D434" s="5" t="str">
        <f>VLOOKUP($A434,'Food full composition_all'!$A$3:$AU$33,5+($B434*2),0)</f>
        <v>Poultry fat, unspecified</v>
      </c>
      <c r="E434" s="42">
        <f>VLOOKUP($A434,'Food full composition_all'!$A$3:$AU$33,6+($B434*2),0)</f>
        <v>18.7</v>
      </c>
      <c r="F434" s="31">
        <f>VLOOKUP(D434,'Impact value reference table'!$B$3:$G$216,2,FALSE)</f>
        <v>0</v>
      </c>
      <c r="G434" s="5">
        <f t="shared" si="184"/>
        <v>0</v>
      </c>
      <c r="H434" s="31">
        <f>VLOOKUP(D434,'Impact value reference table'!$B$3:$G$216,3,FALSE)</f>
        <v>0</v>
      </c>
      <c r="I434" s="5">
        <f t="shared" si="185"/>
        <v>0</v>
      </c>
      <c r="J434" s="31">
        <f>VLOOKUP(D434,'Impact value reference table'!$B$3:$G$216,4,FALSE)</f>
        <v>0</v>
      </c>
      <c r="K434" s="5">
        <f t="shared" si="186"/>
        <v>0</v>
      </c>
      <c r="L434" s="31">
        <f>VLOOKUP(D434,'Impact value reference table'!$B$3:$G$216,5,FALSE)</f>
        <v>0</v>
      </c>
      <c r="M434" s="5">
        <f t="shared" si="187"/>
        <v>0</v>
      </c>
      <c r="N434" s="31">
        <f>VLOOKUP(D434,'Impact value reference table'!$B$3:$G$216,6,FALSE)</f>
        <v>0</v>
      </c>
      <c r="O434" s="5">
        <f t="shared" si="188"/>
        <v>0</v>
      </c>
      <c r="P434" s="31" t="e">
        <f>VLOOKUP(D434,'Impact value reference table'!$B$3:$G$216,7,FALSE)</f>
        <v>#REF!</v>
      </c>
      <c r="Q434" s="5" t="e">
        <f t="shared" si="189"/>
        <v>#REF!</v>
      </c>
    </row>
    <row r="435" spans="1:17" ht="15.6">
      <c r="A435" s="26" t="s">
        <v>227</v>
      </c>
      <c r="B435" s="5">
        <v>3</v>
      </c>
      <c r="D435" s="5" t="str">
        <f>VLOOKUP($A435,'Food full composition_all'!$A$3:$AU$33,5+($B435*2),0)</f>
        <v>Apple, raw</v>
      </c>
      <c r="E435" s="42">
        <f>VLOOKUP($A435,'Food full composition_all'!$A$3:$AU$33,6+($B435*2),0)</f>
        <v>7.2</v>
      </c>
      <c r="F435" s="31">
        <f>VLOOKUP(D435,'Impact value reference table'!$B$3:$G$216,2,FALSE)</f>
        <v>0.8</v>
      </c>
      <c r="G435" s="5">
        <f t="shared" si="184"/>
        <v>2.1558412800000003E-2</v>
      </c>
      <c r="H435" s="31">
        <f>VLOOKUP(D435,'Impact value reference table'!$B$3:$G$216,3,FALSE)</f>
        <v>1.2</v>
      </c>
      <c r="I435" s="5">
        <f t="shared" si="185"/>
        <v>3.2337619200000001E-2</v>
      </c>
      <c r="J435" s="31">
        <f>VLOOKUP(D435,'Impact value reference table'!$B$3:$G$216,4,FALSE)</f>
        <v>7.4</v>
      </c>
      <c r="K435" s="5">
        <f t="shared" si="186"/>
        <v>0.19941531840000001</v>
      </c>
      <c r="L435" s="31">
        <f>VLOOKUP(D435,'Impact value reference table'!$B$3:$G$216,5,FALSE)</f>
        <v>10</v>
      </c>
      <c r="M435" s="5">
        <f t="shared" si="187"/>
        <v>0.26948016000000002</v>
      </c>
      <c r="N435" s="31">
        <f>VLOOKUP(D435,'Impact value reference table'!$B$3:$G$216,6,FALSE)</f>
        <v>610</v>
      </c>
      <c r="O435" s="5">
        <f t="shared" si="188"/>
        <v>16.43828976</v>
      </c>
      <c r="P435" s="31" t="e">
        <f>VLOOKUP(D435,'Impact value reference table'!$B$3:$G$216,7,FALSE)</f>
        <v>#REF!</v>
      </c>
      <c r="Q435" s="5" t="e">
        <f t="shared" si="189"/>
        <v>#REF!</v>
      </c>
    </row>
    <row r="436" spans="1:17" ht="15.6">
      <c r="A436" s="26" t="s">
        <v>227</v>
      </c>
      <c r="B436" s="5">
        <v>4</v>
      </c>
      <c r="D436" s="5" t="str">
        <f>VLOOKUP($A436,'Food full composition_all'!$A$3:$AU$33,5+($B436*2),0)</f>
        <v>Fish oil, unspecified</v>
      </c>
      <c r="E436" s="42">
        <f>VLOOKUP($A436,'Food full composition_all'!$A$3:$AU$33,6+($B436*2),0)</f>
        <v>3</v>
      </c>
      <c r="F436" s="31">
        <f>VLOOKUP(D436,'Impact value reference table'!$B$3:$G$216,2,FALSE)</f>
        <v>0</v>
      </c>
      <c r="G436" s="5">
        <f t="shared" si="184"/>
        <v>0</v>
      </c>
      <c r="H436" s="31">
        <f>VLOOKUP(D436,'Impact value reference table'!$B$3:$G$216,3,FALSE)</f>
        <v>0</v>
      </c>
      <c r="I436" s="5">
        <f t="shared" si="185"/>
        <v>0</v>
      </c>
      <c r="J436" s="31">
        <f>VLOOKUP(D436,'Impact value reference table'!$B$3:$G$216,4,FALSE)</f>
        <v>0</v>
      </c>
      <c r="K436" s="5">
        <f t="shared" si="186"/>
        <v>0</v>
      </c>
      <c r="L436" s="31">
        <f>VLOOKUP(D436,'Impact value reference table'!$B$3:$G$216,5,FALSE)</f>
        <v>0</v>
      </c>
      <c r="M436" s="5">
        <f t="shared" si="187"/>
        <v>0</v>
      </c>
      <c r="N436" s="31">
        <f>VLOOKUP(D436,'Impact value reference table'!$B$3:$G$216,6,FALSE)</f>
        <v>0</v>
      </c>
      <c r="O436" s="5">
        <f t="shared" si="188"/>
        <v>0</v>
      </c>
      <c r="P436" s="31" t="e">
        <f>VLOOKUP(D436,'Impact value reference table'!$B$3:$G$216,7,FALSE)</f>
        <v>#REF!</v>
      </c>
      <c r="Q436" s="5" t="e">
        <f t="shared" si="189"/>
        <v>#REF!</v>
      </c>
    </row>
    <row r="437" spans="1:17" ht="15.6">
      <c r="A437" s="26" t="s">
        <v>227</v>
      </c>
      <c r="B437" s="5">
        <v>5</v>
      </c>
      <c r="D437" s="5" t="str">
        <f>VLOOKUP($A437,'Food full composition_all'!$A$3:$AU$33,5+($B437*2),0)</f>
        <v>Chicken liver hydrolysate, unspecified</v>
      </c>
      <c r="E437" s="42">
        <f>VLOOKUP($A437,'Food full composition_all'!$A$3:$AU$33,6+($B437*2),0)</f>
        <v>4.3</v>
      </c>
      <c r="F437" s="31">
        <f>VLOOKUP(D437,'Impact value reference table'!$B$3:$G$216,2,FALSE)</f>
        <v>12.62</v>
      </c>
      <c r="G437" s="5">
        <f t="shared" si="184"/>
        <v>0.20310569947999998</v>
      </c>
      <c r="H437" s="31">
        <f>VLOOKUP(D437,'Impact value reference table'!$B$3:$G$216,3,FALSE)</f>
        <v>10.130000000000001</v>
      </c>
      <c r="I437" s="5">
        <f t="shared" si="185"/>
        <v>0.16303175402000003</v>
      </c>
      <c r="J437" s="31">
        <f>VLOOKUP(D437,'Impact value reference table'!$B$3:$G$216,4,FALSE)</f>
        <v>104.89</v>
      </c>
      <c r="K437" s="5">
        <f t="shared" si="186"/>
        <v>1.68809483506</v>
      </c>
      <c r="L437" s="31">
        <f>VLOOKUP(D437,'Impact value reference table'!$B$3:$G$216,5,FALSE)</f>
        <v>49.78</v>
      </c>
      <c r="M437" s="5">
        <f t="shared" si="187"/>
        <v>0.80115703012000006</v>
      </c>
      <c r="N437" s="31">
        <f>VLOOKUP(D437,'Impact value reference table'!$B$3:$G$216,6,FALSE)</f>
        <v>677.33</v>
      </c>
      <c r="O437" s="5">
        <f t="shared" si="188"/>
        <v>10.90091786282</v>
      </c>
      <c r="P437" s="31" t="e">
        <f>VLOOKUP(D437,'Impact value reference table'!$B$3:$G$216,7,FALSE)</f>
        <v>#REF!</v>
      </c>
      <c r="Q437" s="5" t="e">
        <f t="shared" si="189"/>
        <v>#REF!</v>
      </c>
    </row>
    <row r="438" spans="1:17" ht="15.6">
      <c r="A438" s="26" t="s">
        <v>227</v>
      </c>
      <c r="B438" s="5">
        <v>6</v>
      </c>
      <c r="D438" s="5" t="str">
        <f>VLOOKUP($A438,'Food full composition_all'!$A$3:$AU$33,5+($B438*2),0)</f>
        <v>Brewer's yeast, unspecified</v>
      </c>
      <c r="E438" s="42">
        <f>VLOOKUP($A438,'Food full composition_all'!$A$3:$AU$33,6+($B438*2),0)</f>
        <v>3.3</v>
      </c>
      <c r="F438" s="31">
        <f>VLOOKUP(D438,'Impact value reference table'!$B$3:$G$216,2,FALSE)</f>
        <v>0</v>
      </c>
      <c r="G438" s="5">
        <f t="shared" si="184"/>
        <v>0</v>
      </c>
      <c r="H438" s="31">
        <f>VLOOKUP(D438,'Impact value reference table'!$B$3:$G$216,3,FALSE)</f>
        <v>0</v>
      </c>
      <c r="I438" s="5">
        <f t="shared" si="185"/>
        <v>0</v>
      </c>
      <c r="J438" s="31">
        <f>VLOOKUP(D438,'Impact value reference table'!$B$3:$G$216,4,FALSE)</f>
        <v>0</v>
      </c>
      <c r="K438" s="5">
        <f t="shared" si="186"/>
        <v>0</v>
      </c>
      <c r="L438" s="31">
        <f>VLOOKUP(D438,'Impact value reference table'!$B$3:$G$216,5,FALSE)</f>
        <v>0</v>
      </c>
      <c r="M438" s="5">
        <f t="shared" si="187"/>
        <v>0</v>
      </c>
      <c r="N438" s="31">
        <f>VLOOKUP(D438,'Impact value reference table'!$B$3:$G$216,6,FALSE)</f>
        <v>0</v>
      </c>
      <c r="O438" s="5">
        <f t="shared" si="188"/>
        <v>0</v>
      </c>
      <c r="P438" s="31" t="e">
        <f>VLOOKUP(D438,'Impact value reference table'!$B$3:$G$216,7,FALSE)</f>
        <v>#REF!</v>
      </c>
      <c r="Q438" s="5" t="e">
        <f t="shared" si="189"/>
        <v>#REF!</v>
      </c>
    </row>
    <row r="439" spans="1:17" ht="15.6">
      <c r="A439" s="26" t="s">
        <v>227</v>
      </c>
      <c r="B439" s="5">
        <v>7</v>
      </c>
      <c r="D439" s="5" t="str">
        <f>VLOOKUP($A439,'Food full composition_all'!$A$3:$AU$33,5+($B439*2),0)</f>
        <v>Calcium carbonate</v>
      </c>
      <c r="E439" s="42">
        <f>VLOOKUP($A439,'Food full composition_all'!$A$3:$AU$33,6+($B439*2),0)</f>
        <v>0</v>
      </c>
      <c r="F439" s="31" t="e">
        <f>VLOOKUP(D439,'Impact value reference table'!$B$3:$G$216,2,FALSE)</f>
        <v>#N/A</v>
      </c>
      <c r="G439" s="5" t="e">
        <f t="shared" si="184"/>
        <v>#N/A</v>
      </c>
      <c r="H439" s="31" t="e">
        <f>VLOOKUP(D439,'Impact value reference table'!$B$3:$G$216,3,FALSE)</f>
        <v>#N/A</v>
      </c>
      <c r="I439" s="5" t="e">
        <f t="shared" si="185"/>
        <v>#N/A</v>
      </c>
      <c r="J439" s="31" t="e">
        <f>VLOOKUP(D439,'Impact value reference table'!$B$3:$G$216,4,FALSE)</f>
        <v>#N/A</v>
      </c>
      <c r="K439" s="5" t="e">
        <f t="shared" si="186"/>
        <v>#N/A</v>
      </c>
      <c r="L439" s="31" t="e">
        <f>VLOOKUP(D439,'Impact value reference table'!$B$3:$G$216,5,FALSE)</f>
        <v>#N/A</v>
      </c>
      <c r="M439" s="5" t="e">
        <f t="shared" si="187"/>
        <v>#N/A</v>
      </c>
      <c r="N439" s="31" t="e">
        <f>VLOOKUP(D439,'Impact value reference table'!$B$3:$G$216,6,FALSE)</f>
        <v>#N/A</v>
      </c>
      <c r="O439" s="5" t="e">
        <f t="shared" si="188"/>
        <v>#N/A</v>
      </c>
      <c r="P439" s="31" t="e">
        <f>VLOOKUP(D439,'Impact value reference table'!$B$3:$G$216,7,FALSE)</f>
        <v>#N/A</v>
      </c>
      <c r="Q439" s="5" t="e">
        <f t="shared" si="189"/>
        <v>#N/A</v>
      </c>
    </row>
    <row r="440" spans="1:17" ht="15.6">
      <c r="A440" s="26" t="s">
        <v>227</v>
      </c>
      <c r="B440" s="5">
        <v>8</v>
      </c>
      <c r="D440" s="5" t="str">
        <f>VLOOKUP($A440,'Food full composition_all'!$A$3:$AU$33,5+($B440*2),0)</f>
        <v>Algae</v>
      </c>
      <c r="E440" s="42">
        <f>VLOOKUP($A440,'Food full composition_all'!$A$3:$AU$33,6+($B440*2),0)</f>
        <v>0</v>
      </c>
      <c r="F440" s="31" t="e">
        <f>VLOOKUP(D440,'Impact value reference table'!$B$3:$G$216,2,FALSE)</f>
        <v>#N/A</v>
      </c>
      <c r="G440" s="5" t="e">
        <f t="shared" si="184"/>
        <v>#N/A</v>
      </c>
      <c r="H440" s="31" t="e">
        <f>VLOOKUP(D440,'Impact value reference table'!$B$3:$G$216,3,FALSE)</f>
        <v>#N/A</v>
      </c>
      <c r="I440" s="5" t="e">
        <f t="shared" si="185"/>
        <v>#N/A</v>
      </c>
      <c r="J440" s="31" t="e">
        <f>VLOOKUP(D440,'Impact value reference table'!$B$3:$G$216,4,FALSE)</f>
        <v>#N/A</v>
      </c>
      <c r="K440" s="5" t="e">
        <f t="shared" si="186"/>
        <v>#N/A</v>
      </c>
      <c r="L440" s="31" t="e">
        <f>VLOOKUP(D440,'Impact value reference table'!$B$3:$G$216,5,FALSE)</f>
        <v>#N/A</v>
      </c>
      <c r="M440" s="5" t="e">
        <f t="shared" si="187"/>
        <v>#N/A</v>
      </c>
      <c r="N440" s="31" t="e">
        <f>VLOOKUP(D440,'Impact value reference table'!$B$3:$G$216,6,FALSE)</f>
        <v>#N/A</v>
      </c>
      <c r="O440" s="5" t="e">
        <f t="shared" si="188"/>
        <v>#N/A</v>
      </c>
      <c r="P440" s="31" t="e">
        <f>VLOOKUP(D440,'Impact value reference table'!$B$3:$G$216,7,FALSE)</f>
        <v>#N/A</v>
      </c>
      <c r="Q440" s="5" t="e">
        <f t="shared" si="189"/>
        <v>#N/A</v>
      </c>
    </row>
    <row r="441" spans="1:17" ht="15.6">
      <c r="A441" s="26" t="s">
        <v>227</v>
      </c>
      <c r="B441" s="5">
        <v>9</v>
      </c>
      <c r="D441" s="5" t="str">
        <f>VLOOKUP($A441,'Food full composition_all'!$A$3:$AU$33,5+($B441*2),0)</f>
        <v>Potassium citrate</v>
      </c>
      <c r="E441" s="42">
        <f>VLOOKUP($A441,'Food full composition_all'!$A$3:$AU$33,6+($B441*2),0)</f>
        <v>0</v>
      </c>
      <c r="F441" s="31" t="e">
        <f>VLOOKUP(D441,'Impact value reference table'!$B$3:$G$216,2,FALSE)</f>
        <v>#N/A</v>
      </c>
      <c r="G441" s="5" t="e">
        <f t="shared" si="184"/>
        <v>#N/A</v>
      </c>
      <c r="H441" s="31" t="e">
        <f>VLOOKUP(D441,'Impact value reference table'!$B$3:$G$216,3,FALSE)</f>
        <v>#N/A</v>
      </c>
      <c r="I441" s="5" t="e">
        <f t="shared" si="185"/>
        <v>#N/A</v>
      </c>
      <c r="J441" s="31" t="e">
        <f>VLOOKUP(D441,'Impact value reference table'!$B$3:$G$216,4,FALSE)</f>
        <v>#N/A</v>
      </c>
      <c r="K441" s="5" t="e">
        <f t="shared" si="186"/>
        <v>#N/A</v>
      </c>
      <c r="L441" s="31" t="e">
        <f>VLOOKUP(D441,'Impact value reference table'!$B$3:$G$216,5,FALSE)</f>
        <v>#N/A</v>
      </c>
      <c r="M441" s="5" t="e">
        <f t="shared" si="187"/>
        <v>#N/A</v>
      </c>
      <c r="N441" s="31" t="e">
        <f>VLOOKUP(D441,'Impact value reference table'!$B$3:$G$216,6,FALSE)</f>
        <v>#N/A</v>
      </c>
      <c r="O441" s="5" t="e">
        <f t="shared" si="188"/>
        <v>#N/A</v>
      </c>
      <c r="P441" s="31" t="e">
        <f>VLOOKUP(D441,'Impact value reference table'!$B$3:$G$216,7,FALSE)</f>
        <v>#N/A</v>
      </c>
      <c r="Q441" s="5" t="e">
        <f t="shared" si="189"/>
        <v>#N/A</v>
      </c>
    </row>
    <row r="442" spans="1:17" ht="15.6">
      <c r="A442" s="26" t="s">
        <v>227</v>
      </c>
      <c r="B442" s="5">
        <v>10</v>
      </c>
      <c r="D442" s="5" t="str">
        <f>VLOOKUP($A442,'Food full composition_all'!$A$3:$AU$33,5+($B442*2),0)</f>
        <v>Fructooligosaccharides</v>
      </c>
      <c r="E442" s="42">
        <f>VLOOKUP($A442,'Food full composition_all'!$A$3:$AU$33,6+($B442*2),0)</f>
        <v>0</v>
      </c>
      <c r="F442" s="31" t="e">
        <f>VLOOKUP(D442,'Impact value reference table'!$B$3:$G$216,2,FALSE)</f>
        <v>#N/A</v>
      </c>
      <c r="G442" s="5" t="e">
        <f t="shared" si="184"/>
        <v>#N/A</v>
      </c>
      <c r="H442" s="31" t="e">
        <f>VLOOKUP(D442,'Impact value reference table'!$B$3:$G$216,3,FALSE)</f>
        <v>#N/A</v>
      </c>
      <c r="I442" s="5" t="e">
        <f t="shared" si="185"/>
        <v>#N/A</v>
      </c>
      <c r="J442" s="31" t="e">
        <f>VLOOKUP(D442,'Impact value reference table'!$B$3:$G$216,4,FALSE)</f>
        <v>#N/A</v>
      </c>
      <c r="K442" s="5" t="e">
        <f t="shared" si="186"/>
        <v>#N/A</v>
      </c>
      <c r="L442" s="31" t="e">
        <f>VLOOKUP(D442,'Impact value reference table'!$B$3:$G$216,5,FALSE)</f>
        <v>#N/A</v>
      </c>
      <c r="M442" s="5" t="e">
        <f t="shared" si="187"/>
        <v>#N/A</v>
      </c>
      <c r="N442" s="31" t="e">
        <f>VLOOKUP(D442,'Impact value reference table'!$B$3:$G$216,6,FALSE)</f>
        <v>#N/A</v>
      </c>
      <c r="O442" s="5" t="e">
        <f t="shared" si="188"/>
        <v>#N/A</v>
      </c>
      <c r="P442" s="31" t="e">
        <f>VLOOKUP(D442,'Impact value reference table'!$B$3:$G$216,7,FALSE)</f>
        <v>#N/A</v>
      </c>
      <c r="Q442" s="5" t="e">
        <f t="shared" si="189"/>
        <v>#N/A</v>
      </c>
    </row>
    <row r="443" spans="1:17" ht="15.6">
      <c r="A443" s="26" t="s">
        <v>227</v>
      </c>
      <c r="B443" s="5">
        <v>11</v>
      </c>
      <c r="D443" s="5" t="str">
        <f>VLOOKUP($A443,'Food full composition_all'!$A$3:$AU$33,5+($B443*2),0)</f>
        <v>B-glucans</v>
      </c>
      <c r="E443" s="42">
        <f>VLOOKUP($A443,'Food full composition_all'!$A$3:$AU$33,6+($B443*2),0)</f>
        <v>0</v>
      </c>
      <c r="F443" s="31" t="e">
        <f>VLOOKUP(D443,'Impact value reference table'!$B$3:$G$216,2,FALSE)</f>
        <v>#N/A</v>
      </c>
      <c r="G443" s="5" t="e">
        <f t="shared" si="184"/>
        <v>#N/A</v>
      </c>
      <c r="H443" s="31" t="e">
        <f>VLOOKUP(D443,'Impact value reference table'!$B$3:$G$216,3,FALSE)</f>
        <v>#N/A</v>
      </c>
      <c r="I443" s="5" t="e">
        <f t="shared" si="185"/>
        <v>#N/A</v>
      </c>
      <c r="J443" s="31" t="e">
        <f>VLOOKUP(D443,'Impact value reference table'!$B$3:$G$216,4,FALSE)</f>
        <v>#N/A</v>
      </c>
      <c r="K443" s="5" t="e">
        <f t="shared" si="186"/>
        <v>#N/A</v>
      </c>
      <c r="L443" s="31" t="e">
        <f>VLOOKUP(D443,'Impact value reference table'!$B$3:$G$216,5,FALSE)</f>
        <v>#N/A</v>
      </c>
      <c r="M443" s="5" t="e">
        <f t="shared" si="187"/>
        <v>#N/A</v>
      </c>
      <c r="N443" s="31" t="e">
        <f>VLOOKUP(D443,'Impact value reference table'!$B$3:$G$216,6,FALSE)</f>
        <v>#N/A</v>
      </c>
      <c r="O443" s="5" t="e">
        <f t="shared" si="188"/>
        <v>#N/A</v>
      </c>
      <c r="P443" s="31" t="e">
        <f>VLOOKUP(D443,'Impact value reference table'!$B$3:$G$216,7,FALSE)</f>
        <v>#N/A</v>
      </c>
      <c r="Q443" s="5" t="e">
        <f t="shared" si="189"/>
        <v>#N/A</v>
      </c>
    </row>
    <row r="444" spans="1:17" ht="15.6">
      <c r="A444" s="26" t="s">
        <v>227</v>
      </c>
      <c r="B444" s="5">
        <v>12</v>
      </c>
      <c r="D444" s="5" t="str">
        <f>VLOOKUP($A444,'Food full composition_all'!$A$3:$AU$33,5+($B444*2),0)</f>
        <v>Mannan-oligosaccharides</v>
      </c>
      <c r="E444" s="42">
        <f>VLOOKUP($A444,'Food full composition_all'!$A$3:$AU$33,6+($B444*2),0)</f>
        <v>0</v>
      </c>
      <c r="F444" s="31" t="e">
        <f>VLOOKUP(D444,'Impact value reference table'!$B$3:$G$216,2,FALSE)</f>
        <v>#N/A</v>
      </c>
      <c r="G444" s="5" t="e">
        <f t="shared" si="184"/>
        <v>#N/A</v>
      </c>
      <c r="H444" s="31" t="e">
        <f>VLOOKUP(D444,'Impact value reference table'!$B$3:$G$216,3,FALSE)</f>
        <v>#N/A</v>
      </c>
      <c r="I444" s="5" t="e">
        <f t="shared" si="185"/>
        <v>#N/A</v>
      </c>
      <c r="J444" s="31" t="e">
        <f>VLOOKUP(D444,'Impact value reference table'!$B$3:$G$216,4,FALSE)</f>
        <v>#N/A</v>
      </c>
      <c r="K444" s="5" t="e">
        <f t="shared" si="186"/>
        <v>#N/A</v>
      </c>
      <c r="L444" s="31" t="e">
        <f>VLOOKUP(D444,'Impact value reference table'!$B$3:$G$216,5,FALSE)</f>
        <v>#N/A</v>
      </c>
      <c r="M444" s="5" t="e">
        <f t="shared" si="187"/>
        <v>#N/A</v>
      </c>
      <c r="N444" s="31" t="e">
        <f>VLOOKUP(D444,'Impact value reference table'!$B$3:$G$216,6,FALSE)</f>
        <v>#N/A</v>
      </c>
      <c r="O444" s="5" t="e">
        <f t="shared" si="188"/>
        <v>#N/A</v>
      </c>
      <c r="P444" s="31" t="e">
        <f>VLOOKUP(D444,'Impact value reference table'!$B$3:$G$216,7,FALSE)</f>
        <v>#N/A</v>
      </c>
      <c r="Q444" s="5" t="e">
        <f t="shared" si="189"/>
        <v>#N/A</v>
      </c>
    </row>
    <row r="445" spans="1:17" ht="15.6">
      <c r="A445" s="26" t="s">
        <v>227</v>
      </c>
      <c r="B445" s="5">
        <v>13</v>
      </c>
      <c r="D445" s="5" t="str">
        <f>VLOOKUP($A445,'Food full composition_all'!$A$3:$AU$33,5+($B445*2),0)</f>
        <v>Yucca, cooked</v>
      </c>
      <c r="E445" s="42">
        <f>VLOOKUP($A445,'Food full composition_all'!$A$3:$AU$33,6+($B445*2),0)</f>
        <v>0.5</v>
      </c>
      <c r="F445" s="31">
        <f>VLOOKUP(D445,'Impact value reference table'!$B$3:$G$216,2,FALSE)</f>
        <v>0.3</v>
      </c>
      <c r="G445" s="5">
        <f t="shared" si="184"/>
        <v>5.6141700000000004E-4</v>
      </c>
      <c r="H445" s="31">
        <f>VLOOKUP(D445,'Impact value reference table'!$B$3:$G$216,3,FALSE)</f>
        <v>0.4</v>
      </c>
      <c r="I445" s="5">
        <f t="shared" si="185"/>
        <v>7.4855600000000005E-4</v>
      </c>
      <c r="J445" s="31">
        <f>VLOOKUP(D445,'Impact value reference table'!$B$3:$G$216,4,FALSE)</f>
        <v>2.9</v>
      </c>
      <c r="K445" s="5">
        <f t="shared" si="186"/>
        <v>5.4270309999999997E-3</v>
      </c>
      <c r="L445" s="31">
        <f>VLOOKUP(D445,'Impact value reference table'!$B$3:$G$216,5,FALSE)</f>
        <v>1.6</v>
      </c>
      <c r="M445" s="5">
        <f t="shared" si="187"/>
        <v>2.9942240000000002E-3</v>
      </c>
      <c r="N445" s="31">
        <f>VLOOKUP(D445,'Impact value reference table'!$B$3:$G$216,6,FALSE)</f>
        <v>28</v>
      </c>
      <c r="O445" s="5">
        <f t="shared" si="188"/>
        <v>5.2398920000000002E-2</v>
      </c>
      <c r="P445" s="31" t="e">
        <f>VLOOKUP(D445,'Impact value reference table'!$B$3:$G$216,7,FALSE)</f>
        <v>#REF!</v>
      </c>
      <c r="Q445" s="5" t="e">
        <f t="shared" si="189"/>
        <v>#REF!</v>
      </c>
    </row>
    <row r="446" spans="1:17" ht="15.6">
      <c r="A446" s="26" t="s">
        <v>227</v>
      </c>
      <c r="B446" s="5">
        <v>14</v>
      </c>
      <c r="D446" s="5" t="str">
        <f>VLOOKUP($A446,'Food full composition_all'!$A$3:$AU$33,5+($B446*2),0)</f>
        <v xml:space="preserve">Curcuma &amp; green tea decaf extract </v>
      </c>
      <c r="E446" s="42">
        <f>VLOOKUP($A446,'Food full composition_all'!$A$3:$AU$33,6+($B446*2),0)</f>
        <v>0</v>
      </c>
      <c r="F446" s="31" t="e">
        <f>VLOOKUP(D446,'Impact value reference table'!$B$3:$G$216,2,FALSE)</f>
        <v>#N/A</v>
      </c>
      <c r="G446" s="5" t="e">
        <f t="shared" si="184"/>
        <v>#N/A</v>
      </c>
      <c r="H446" s="31" t="e">
        <f>VLOOKUP(D446,'Impact value reference table'!$B$3:$G$216,3,FALSE)</f>
        <v>#N/A</v>
      </c>
      <c r="I446" s="5" t="e">
        <f t="shared" si="185"/>
        <v>#N/A</v>
      </c>
      <c r="J446" s="31" t="e">
        <f>VLOOKUP(D446,'Impact value reference table'!$B$3:$G$216,4,FALSE)</f>
        <v>#N/A</v>
      </c>
      <c r="K446" s="5" t="e">
        <f t="shared" si="186"/>
        <v>#N/A</v>
      </c>
      <c r="L446" s="31" t="e">
        <f>VLOOKUP(D446,'Impact value reference table'!$B$3:$G$216,5,FALSE)</f>
        <v>#N/A</v>
      </c>
      <c r="M446" s="5" t="e">
        <f t="shared" si="187"/>
        <v>#N/A</v>
      </c>
      <c r="N446" s="31" t="e">
        <f>VLOOKUP(D446,'Impact value reference table'!$B$3:$G$216,6,FALSE)</f>
        <v>#N/A</v>
      </c>
      <c r="O446" s="5" t="e">
        <f t="shared" si="188"/>
        <v>#N/A</v>
      </c>
      <c r="P446" s="31" t="e">
        <f>VLOOKUP(D446,'Impact value reference table'!$B$3:$G$216,7,FALSE)</f>
        <v>#N/A</v>
      </c>
      <c r="Q446" s="5" t="e">
        <f t="shared" si="189"/>
        <v>#N/A</v>
      </c>
    </row>
    <row r="447" spans="1:17" ht="15.6">
      <c r="A447" s="26" t="s">
        <v>227</v>
      </c>
      <c r="B447" s="5">
        <v>15</v>
      </c>
      <c r="D447" s="5" t="str">
        <f>VLOOKUP($A447,'Food full composition_all'!$A$3:$AU$33,5+($B447*2),0)</f>
        <v>Lactobacillus acidophilus</v>
      </c>
      <c r="E447" s="42">
        <f>VLOOKUP($A447,'Food full composition_all'!$A$3:$AU$33,6+($B447*2),0)</f>
        <v>0</v>
      </c>
      <c r="F447" s="31" t="e">
        <f>VLOOKUP(D447,'Impact value reference table'!$B$3:$G$216,2,FALSE)</f>
        <v>#N/A</v>
      </c>
      <c r="G447" s="5" t="e">
        <f t="shared" si="184"/>
        <v>#N/A</v>
      </c>
      <c r="H447" s="31" t="e">
        <f>VLOOKUP(D447,'Impact value reference table'!$B$3:$G$216,3,FALSE)</f>
        <v>#N/A</v>
      </c>
      <c r="I447" s="5" t="e">
        <f t="shared" si="185"/>
        <v>#N/A</v>
      </c>
      <c r="J447" s="31" t="e">
        <f>VLOOKUP(D447,'Impact value reference table'!$B$3:$G$216,4,FALSE)</f>
        <v>#N/A</v>
      </c>
      <c r="K447" s="5" t="e">
        <f t="shared" si="186"/>
        <v>#N/A</v>
      </c>
      <c r="L447" s="31" t="e">
        <f>VLOOKUP(D447,'Impact value reference table'!$B$3:$G$216,5,FALSE)</f>
        <v>#N/A</v>
      </c>
      <c r="M447" s="5" t="e">
        <f t="shared" si="187"/>
        <v>#N/A</v>
      </c>
      <c r="N447" s="31" t="e">
        <f>VLOOKUP(D447,'Impact value reference table'!$B$3:$G$216,6,FALSE)</f>
        <v>#N/A</v>
      </c>
      <c r="O447" s="5" t="e">
        <f t="shared" si="188"/>
        <v>#N/A</v>
      </c>
      <c r="P447" s="31" t="e">
        <f>VLOOKUP(D447,'Impact value reference table'!$B$3:$G$216,7,FALSE)</f>
        <v>#N/A</v>
      </c>
      <c r="Q447" s="5" t="e">
        <f t="shared" si="189"/>
        <v>#N/A</v>
      </c>
    </row>
    <row r="448" spans="1:17" ht="15.6">
      <c r="A448" s="26" t="s">
        <v>227</v>
      </c>
      <c r="B448" s="5">
        <v>16</v>
      </c>
      <c r="D448" s="5">
        <f>VLOOKUP($A448,'Food full composition_all'!$A$3:$AU$33,5+($B448*2),0)</f>
        <v>0</v>
      </c>
      <c r="E448" s="42">
        <f>VLOOKUP($A448,'Food full composition_all'!$A$3:$AU$33,6+($B448*2),0)</f>
        <v>0</v>
      </c>
      <c r="F448" s="31" t="e">
        <f>VLOOKUP(D448,'Impact value reference table'!$B$3:$G$216,2,FALSE)</f>
        <v>#N/A</v>
      </c>
      <c r="G448" s="5" t="e">
        <f t="shared" si="184"/>
        <v>#N/A</v>
      </c>
      <c r="H448" s="31" t="e">
        <f>VLOOKUP(D448,'Impact value reference table'!$B$3:$G$216,3,FALSE)</f>
        <v>#N/A</v>
      </c>
      <c r="I448" s="5" t="e">
        <f t="shared" si="185"/>
        <v>#N/A</v>
      </c>
      <c r="J448" s="31" t="e">
        <f>VLOOKUP(D448,'Impact value reference table'!$B$3:$G$216,4,FALSE)</f>
        <v>#N/A</v>
      </c>
      <c r="K448" s="5" t="e">
        <f t="shared" si="186"/>
        <v>#N/A</v>
      </c>
      <c r="L448" s="31" t="e">
        <f>VLOOKUP(D448,'Impact value reference table'!$B$3:$G$216,5,FALSE)</f>
        <v>#N/A</v>
      </c>
      <c r="M448" s="5" t="e">
        <f t="shared" si="187"/>
        <v>#N/A</v>
      </c>
      <c r="N448" s="31" t="e">
        <f>VLOOKUP(D448,'Impact value reference table'!$B$3:$G$216,6,FALSE)</f>
        <v>#N/A</v>
      </c>
      <c r="O448" s="5" t="e">
        <f t="shared" si="188"/>
        <v>#N/A</v>
      </c>
      <c r="P448" s="31" t="e">
        <f>VLOOKUP(D448,'Impact value reference table'!$B$3:$G$216,7,FALSE)</f>
        <v>#N/A</v>
      </c>
      <c r="Q448" s="5" t="e">
        <f t="shared" si="189"/>
        <v>#N/A</v>
      </c>
    </row>
    <row r="451" spans="6:6" ht="15.6">
      <c r="F451" s="244"/>
    </row>
    <row r="452" spans="6:6" ht="15.6">
      <c r="F452" s="244"/>
    </row>
    <row r="453" spans="6:6" ht="15.6">
      <c r="F453" s="244"/>
    </row>
  </sheetData>
  <mergeCells count="2">
    <mergeCell ref="F1:P1"/>
    <mergeCell ref="F451:F453"/>
  </mergeCells>
  <phoneticPr fontId="23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G220"/>
  <sheetViews>
    <sheetView topLeftCell="B1" workbookViewId="0">
      <selection activeCell="B15" sqref="A15:XFD15"/>
    </sheetView>
  </sheetViews>
  <sheetFormatPr defaultColWidth="11" defaultRowHeight="15.6"/>
  <cols>
    <col min="1" max="1" width="25.19921875" style="22" hidden="1" customWidth="1"/>
    <col min="2" max="2" width="25.19921875" style="22" customWidth="1"/>
    <col min="3" max="3" width="28.296875" customWidth="1"/>
    <col min="4" max="4" width="28.5" customWidth="1"/>
    <col min="5" max="5" width="24.69921875" customWidth="1"/>
    <col min="6" max="6" width="24" customWidth="1"/>
    <col min="7" max="7" width="31.5" customWidth="1"/>
  </cols>
  <sheetData>
    <row r="1" spans="1:7" ht="16.2" thickBot="1">
      <c r="A1" s="15" t="s">
        <v>259</v>
      </c>
      <c r="B1" s="239" t="s">
        <v>260</v>
      </c>
    </row>
    <row r="2" spans="1:7" s="14" customFormat="1" ht="16.8" thickTop="1" thickBot="1">
      <c r="A2" s="16"/>
      <c r="B2" s="16"/>
      <c r="C2" s="13" t="s">
        <v>261</v>
      </c>
      <c r="D2" s="13" t="s">
        <v>262</v>
      </c>
      <c r="E2" s="13" t="s">
        <v>263</v>
      </c>
      <c r="F2" s="13" t="s">
        <v>264</v>
      </c>
      <c r="G2" s="13" t="s">
        <v>265</v>
      </c>
    </row>
    <row r="3" spans="1:7" ht="16.2" thickBot="1">
      <c r="A3" s="17" t="s">
        <v>266</v>
      </c>
      <c r="B3" s="17" t="s">
        <v>267</v>
      </c>
      <c r="C3" s="11">
        <v>0.39</v>
      </c>
      <c r="D3" s="11">
        <v>0.26</v>
      </c>
      <c r="E3" s="11">
        <v>2.2599999999999998</v>
      </c>
      <c r="F3" s="11">
        <v>0.97</v>
      </c>
      <c r="G3" s="11">
        <v>116.2</v>
      </c>
    </row>
    <row r="4" spans="1:7" ht="16.2" thickBot="1">
      <c r="A4" s="17" t="s">
        <v>268</v>
      </c>
      <c r="B4" s="17" t="s">
        <v>56</v>
      </c>
      <c r="C4" s="11">
        <v>0.8</v>
      </c>
      <c r="D4" s="11">
        <v>1.2</v>
      </c>
      <c r="E4" s="11">
        <v>7.4</v>
      </c>
      <c r="F4" s="11">
        <v>10</v>
      </c>
      <c r="G4" s="11">
        <v>610</v>
      </c>
    </row>
    <row r="5" spans="1:7" ht="16.2" thickBot="1">
      <c r="A5" s="17" t="s">
        <v>269</v>
      </c>
      <c r="B5" s="17" t="s">
        <v>270</v>
      </c>
      <c r="C5" s="11">
        <v>0.03</v>
      </c>
      <c r="D5" s="11">
        <v>0.05</v>
      </c>
      <c r="E5" s="11">
        <v>0.33</v>
      </c>
      <c r="F5" s="11">
        <v>0.18</v>
      </c>
      <c r="G5" s="11">
        <v>3.15</v>
      </c>
    </row>
    <row r="6" spans="1:7" ht="16.2" thickBot="1">
      <c r="A6" s="17" t="s">
        <v>271</v>
      </c>
      <c r="B6" s="17" t="s">
        <v>272</v>
      </c>
      <c r="C6" s="11">
        <v>0.75</v>
      </c>
      <c r="D6" s="11">
        <v>0.94</v>
      </c>
      <c r="E6" s="11">
        <v>12.08</v>
      </c>
      <c r="F6" s="11">
        <v>4.34</v>
      </c>
      <c r="G6" s="11">
        <v>194.34</v>
      </c>
    </row>
    <row r="7" spans="1:7" ht="16.2" thickBot="1">
      <c r="A7" s="17" t="s">
        <v>273</v>
      </c>
      <c r="B7" s="17" t="s">
        <v>274</v>
      </c>
      <c r="C7" s="11">
        <v>285.83</v>
      </c>
      <c r="D7" s="11">
        <v>87.14</v>
      </c>
      <c r="E7" s="11">
        <v>278.86</v>
      </c>
      <c r="F7" s="11">
        <v>263.17</v>
      </c>
      <c r="G7" s="11">
        <v>1268.8</v>
      </c>
    </row>
    <row r="8" spans="1:7" ht="16.2" thickBot="1">
      <c r="A8" s="17" t="s">
        <v>275</v>
      </c>
      <c r="B8" s="17" t="s">
        <v>276</v>
      </c>
      <c r="C8" s="11">
        <v>2.13</v>
      </c>
      <c r="D8" s="11">
        <v>1.01</v>
      </c>
      <c r="E8" s="11">
        <v>7.19</v>
      </c>
      <c r="F8" s="11">
        <v>3.71</v>
      </c>
      <c r="G8" s="11">
        <v>129.21</v>
      </c>
    </row>
    <row r="9" spans="1:7" ht="16.2" thickBot="1">
      <c r="A9" s="17" t="s">
        <v>277</v>
      </c>
      <c r="B9" s="17" t="s">
        <v>278</v>
      </c>
      <c r="C9" s="11">
        <v>0.37</v>
      </c>
      <c r="D9" s="11">
        <v>0.41</v>
      </c>
      <c r="E9" s="11">
        <v>0.44</v>
      </c>
      <c r="F9" s="11">
        <v>0.17</v>
      </c>
      <c r="G9" s="11">
        <v>1.01</v>
      </c>
    </row>
    <row r="10" spans="1:7" ht="16.2" thickBot="1">
      <c r="A10" s="17" t="s">
        <v>279</v>
      </c>
      <c r="B10" s="17" t="s">
        <v>87</v>
      </c>
      <c r="C10" s="11">
        <v>0.2</v>
      </c>
      <c r="D10" s="11">
        <v>0.22</v>
      </c>
      <c r="E10" s="11">
        <v>0.24</v>
      </c>
      <c r="F10" s="11">
        <v>0.09</v>
      </c>
      <c r="G10" s="11">
        <v>0.55000000000000004</v>
      </c>
    </row>
    <row r="11" spans="1:7" ht="16.2" thickBot="1">
      <c r="A11" s="17" t="s">
        <v>280</v>
      </c>
      <c r="B11" s="17" t="s">
        <v>281</v>
      </c>
      <c r="C11" s="11">
        <v>283.07</v>
      </c>
      <c r="D11" s="11">
        <v>86.3</v>
      </c>
      <c r="E11" s="11">
        <v>276.17</v>
      </c>
      <c r="F11" s="11">
        <v>260.64</v>
      </c>
      <c r="G11" s="11">
        <v>1256.57</v>
      </c>
    </row>
    <row r="12" spans="1:7" ht="16.2" thickBot="1">
      <c r="A12" s="17" t="s">
        <v>282</v>
      </c>
      <c r="B12" s="17" t="s">
        <v>283</v>
      </c>
      <c r="C12" s="11">
        <v>259.47000000000003</v>
      </c>
      <c r="D12" s="11">
        <v>79.11</v>
      </c>
      <c r="E12" s="11">
        <v>253.14</v>
      </c>
      <c r="F12" s="11">
        <v>238.9</v>
      </c>
      <c r="G12" s="11">
        <v>1151.8</v>
      </c>
    </row>
    <row r="13" spans="1:7" ht="16.2" thickBot="1">
      <c r="A13" s="17" t="s">
        <v>284</v>
      </c>
      <c r="B13" s="17" t="s">
        <v>285</v>
      </c>
      <c r="C13" s="11">
        <v>328</v>
      </c>
      <c r="D13" s="11">
        <v>100</v>
      </c>
      <c r="E13" s="11">
        <v>320</v>
      </c>
      <c r="F13" s="11">
        <v>302</v>
      </c>
      <c r="G13" s="11">
        <v>1456</v>
      </c>
    </row>
    <row r="14" spans="1:7" ht="16.2" thickBot="1">
      <c r="A14" s="17" t="s">
        <v>286</v>
      </c>
      <c r="B14" s="17" t="s">
        <v>287</v>
      </c>
      <c r="C14" s="11">
        <v>288.24</v>
      </c>
      <c r="D14" s="11">
        <v>87.88</v>
      </c>
      <c r="E14" s="11">
        <v>281.20999999999998</v>
      </c>
      <c r="F14" s="11">
        <v>265.39</v>
      </c>
      <c r="G14" s="11">
        <v>1279.52</v>
      </c>
    </row>
    <row r="15" spans="1:7" ht="16.2" thickBot="1">
      <c r="A15" s="17" t="s">
        <v>288</v>
      </c>
      <c r="B15" s="17" t="s">
        <v>289</v>
      </c>
      <c r="C15" s="11">
        <v>320.37</v>
      </c>
      <c r="D15" s="11">
        <v>97.67</v>
      </c>
      <c r="E15" s="11">
        <v>312.56</v>
      </c>
      <c r="F15" s="11">
        <v>294.98</v>
      </c>
      <c r="G15" s="11">
        <v>1422.14</v>
      </c>
    </row>
    <row r="16" spans="1:7" ht="16.2" thickBot="1">
      <c r="A16" s="17" t="s">
        <v>290</v>
      </c>
      <c r="B16" s="17" t="s">
        <v>120</v>
      </c>
      <c r="C16" s="11">
        <v>326.99</v>
      </c>
      <c r="D16" s="11">
        <v>99.69</v>
      </c>
      <c r="E16" s="11">
        <v>319.01</v>
      </c>
      <c r="F16" s="11">
        <v>301.07</v>
      </c>
      <c r="G16" s="11">
        <v>1451.51</v>
      </c>
    </row>
    <row r="17" spans="1:7" ht="16.2" thickBot="1">
      <c r="A17" s="17" t="s">
        <v>291</v>
      </c>
      <c r="B17" s="17" t="s">
        <v>292</v>
      </c>
      <c r="C17" s="11">
        <v>371.13</v>
      </c>
      <c r="D17" s="11">
        <v>113.15</v>
      </c>
      <c r="E17" s="11">
        <v>362.08</v>
      </c>
      <c r="F17" s="11">
        <v>341.71</v>
      </c>
      <c r="G17" s="11">
        <v>1647.46</v>
      </c>
    </row>
    <row r="18" spans="1:7" ht="16.2" thickBot="1">
      <c r="A18" s="17" t="s">
        <v>293</v>
      </c>
      <c r="B18" s="17" t="s">
        <v>294</v>
      </c>
      <c r="C18" s="11">
        <v>288.77999999999997</v>
      </c>
      <c r="D18" s="11">
        <v>88.04</v>
      </c>
      <c r="E18" s="11">
        <v>281.74</v>
      </c>
      <c r="F18" s="11">
        <v>265.89</v>
      </c>
      <c r="G18" s="11">
        <v>1281.9100000000001</v>
      </c>
    </row>
    <row r="19" spans="1:7" ht="16.2" thickBot="1">
      <c r="A19" s="17" t="s">
        <v>295</v>
      </c>
      <c r="B19" s="17" t="s">
        <v>296</v>
      </c>
      <c r="C19" s="11">
        <v>325.05</v>
      </c>
      <c r="D19" s="11">
        <v>99.1</v>
      </c>
      <c r="E19" s="11">
        <v>317.12</v>
      </c>
      <c r="F19" s="11">
        <v>299.27999999999997</v>
      </c>
      <c r="G19" s="11">
        <v>1442.88</v>
      </c>
    </row>
    <row r="20" spans="1:7" ht="16.2" thickBot="1">
      <c r="A20" s="17" t="s">
        <v>297</v>
      </c>
      <c r="B20" s="17" t="s">
        <v>298</v>
      </c>
      <c r="C20" s="11">
        <v>231.67</v>
      </c>
      <c r="D20" s="11">
        <v>70.63</v>
      </c>
      <c r="E20" s="11">
        <v>226.02</v>
      </c>
      <c r="F20" s="11">
        <v>213.31</v>
      </c>
      <c r="G20" s="11">
        <v>1028.4000000000001</v>
      </c>
    </row>
    <row r="21" spans="1:7" ht="16.2" thickBot="1">
      <c r="A21" s="17" t="s">
        <v>299</v>
      </c>
      <c r="B21" s="17" t="s">
        <v>119</v>
      </c>
      <c r="C21" s="11">
        <v>161.1</v>
      </c>
      <c r="D21" s="11">
        <v>49.12</v>
      </c>
      <c r="E21" s="11">
        <v>157.16999999999999</v>
      </c>
      <c r="F21" s="11">
        <v>148.33000000000001</v>
      </c>
      <c r="G21" s="11">
        <v>715.12</v>
      </c>
    </row>
    <row r="22" spans="1:7" ht="16.2" thickBot="1">
      <c r="A22" s="17" t="s">
        <v>300</v>
      </c>
      <c r="B22" s="17" t="s">
        <v>301</v>
      </c>
      <c r="C22" s="11">
        <v>301.49</v>
      </c>
      <c r="D22" s="11">
        <v>91.92</v>
      </c>
      <c r="E22" s="11">
        <v>294.13</v>
      </c>
      <c r="F22" s="11">
        <v>277.58999999999997</v>
      </c>
      <c r="G22" s="11">
        <v>1338.3</v>
      </c>
    </row>
    <row r="23" spans="1:7" ht="16.2" thickBot="1">
      <c r="A23" s="17" t="s">
        <v>302</v>
      </c>
      <c r="B23" s="17" t="s">
        <v>303</v>
      </c>
      <c r="C23" s="11">
        <v>236.99</v>
      </c>
      <c r="D23" s="11">
        <v>72.25</v>
      </c>
      <c r="E23" s="11">
        <v>231.21</v>
      </c>
      <c r="F23" s="11">
        <v>218.2</v>
      </c>
      <c r="G23" s="11">
        <v>1052</v>
      </c>
    </row>
    <row r="24" spans="1:7" ht="16.2" thickBot="1">
      <c r="A24" s="17" t="s">
        <v>304</v>
      </c>
      <c r="B24" s="17" t="s">
        <v>305</v>
      </c>
      <c r="C24" s="11">
        <v>19.170000000000002</v>
      </c>
      <c r="D24" s="11">
        <v>13.25</v>
      </c>
      <c r="E24" s="11">
        <v>153.37</v>
      </c>
      <c r="F24" s="11">
        <v>81.91</v>
      </c>
      <c r="G24" s="11">
        <v>1934.57</v>
      </c>
    </row>
    <row r="25" spans="1:7" ht="16.2" thickBot="1">
      <c r="A25" s="17" t="s">
        <v>306</v>
      </c>
      <c r="B25" s="17" t="s">
        <v>307</v>
      </c>
      <c r="C25" s="11">
        <v>283.89</v>
      </c>
      <c r="D25" s="11">
        <v>86.55</v>
      </c>
      <c r="E25" s="11">
        <v>276.97000000000003</v>
      </c>
      <c r="F25" s="11">
        <v>261.39</v>
      </c>
      <c r="G25" s="11">
        <v>1260.19</v>
      </c>
    </row>
    <row r="26" spans="1:7" ht="16.2" thickBot="1">
      <c r="A26" s="17" t="s">
        <v>308</v>
      </c>
      <c r="B26" s="17" t="s">
        <v>125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6.2" thickBot="1">
      <c r="A27" s="17" t="s">
        <v>309</v>
      </c>
      <c r="B27" s="17" t="s">
        <v>310</v>
      </c>
      <c r="C27" s="11">
        <v>142.61000000000001</v>
      </c>
      <c r="D27" s="11">
        <v>43.48</v>
      </c>
      <c r="E27" s="11">
        <v>139.13</v>
      </c>
      <c r="F27" s="11">
        <v>131.30000000000001</v>
      </c>
      <c r="G27" s="11">
        <v>633.04</v>
      </c>
    </row>
    <row r="28" spans="1:7" ht="16.2" thickBot="1">
      <c r="A28" s="17" t="s">
        <v>311</v>
      </c>
      <c r="B28" s="17" t="s">
        <v>312</v>
      </c>
      <c r="C28" s="11">
        <v>109.09</v>
      </c>
      <c r="D28" s="11">
        <v>33.26</v>
      </c>
      <c r="E28" s="11">
        <v>106.43</v>
      </c>
      <c r="F28" s="11">
        <v>100.44</v>
      </c>
      <c r="G28" s="11">
        <v>484.25</v>
      </c>
    </row>
    <row r="29" spans="1:7" ht="16.2" thickBot="1">
      <c r="A29" s="17" t="s">
        <v>313</v>
      </c>
      <c r="B29" s="17" t="s">
        <v>63</v>
      </c>
      <c r="C29" s="11">
        <v>0.13</v>
      </c>
      <c r="D29" s="11">
        <v>0.17</v>
      </c>
      <c r="E29" s="11">
        <v>1.25</v>
      </c>
      <c r="F29" s="11">
        <v>0.69</v>
      </c>
      <c r="G29" s="11">
        <v>12.09</v>
      </c>
    </row>
    <row r="30" spans="1:7" ht="16.2" thickBot="1">
      <c r="A30" s="17" t="s">
        <v>314</v>
      </c>
      <c r="B30" s="17" t="s">
        <v>108</v>
      </c>
      <c r="C30" s="11">
        <v>0.11</v>
      </c>
      <c r="D30" s="11">
        <v>0.15</v>
      </c>
      <c r="E30" s="11">
        <v>1.1100000000000001</v>
      </c>
      <c r="F30" s="11">
        <v>0.61</v>
      </c>
      <c r="G30" s="11">
        <v>10.69</v>
      </c>
    </row>
    <row r="31" spans="1:7" ht="16.2" thickBot="1">
      <c r="A31" s="17" t="s">
        <v>315</v>
      </c>
      <c r="B31" s="17" t="s">
        <v>316</v>
      </c>
      <c r="C31" s="11">
        <v>1.43</v>
      </c>
      <c r="D31" s="11">
        <v>1.79</v>
      </c>
      <c r="E31" s="11">
        <v>22.86</v>
      </c>
      <c r="F31" s="11">
        <v>8.2100000000000009</v>
      </c>
      <c r="G31" s="11">
        <v>367.86</v>
      </c>
    </row>
    <row r="32" spans="1:7" ht="16.2" thickBot="1">
      <c r="A32" s="17" t="s">
        <v>317</v>
      </c>
      <c r="B32" s="17" t="s">
        <v>43</v>
      </c>
      <c r="C32" s="11">
        <v>4.21</v>
      </c>
      <c r="D32" s="11">
        <v>2.63</v>
      </c>
      <c r="E32" s="11">
        <v>21.05</v>
      </c>
      <c r="F32" s="11">
        <v>10.7</v>
      </c>
      <c r="G32" s="11">
        <v>736.84</v>
      </c>
    </row>
    <row r="33" spans="1:7" ht="16.2" thickBot="1">
      <c r="A33" s="17" t="s">
        <v>318</v>
      </c>
      <c r="B33" s="17" t="s">
        <v>319</v>
      </c>
      <c r="C33" s="11">
        <v>19.39</v>
      </c>
      <c r="D33" s="11">
        <v>13.4</v>
      </c>
      <c r="E33" s="11">
        <v>155.15</v>
      </c>
      <c r="F33" s="11">
        <v>82.87</v>
      </c>
      <c r="G33" s="11">
        <v>1957.06</v>
      </c>
    </row>
    <row r="34" spans="1:7" ht="16.2" thickBot="1">
      <c r="A34" s="17" t="s">
        <v>320</v>
      </c>
      <c r="B34" s="17" t="s">
        <v>321</v>
      </c>
      <c r="C34" s="11">
        <v>1.22</v>
      </c>
      <c r="D34" s="11">
        <v>0.7</v>
      </c>
      <c r="E34" s="11">
        <v>1.78</v>
      </c>
      <c r="F34" s="11">
        <v>1.33</v>
      </c>
      <c r="G34" s="11">
        <v>46.11</v>
      </c>
    </row>
    <row r="35" spans="1:7" ht="16.2" thickBot="1">
      <c r="A35" s="17" t="s">
        <v>322</v>
      </c>
      <c r="B35" s="17" t="s">
        <v>323</v>
      </c>
      <c r="C35" s="11">
        <v>0.76</v>
      </c>
      <c r="D35" s="11">
        <v>0.26</v>
      </c>
      <c r="E35" s="11">
        <v>1.87</v>
      </c>
      <c r="F35" s="11">
        <v>1.17</v>
      </c>
      <c r="G35" s="11">
        <v>153.85</v>
      </c>
    </row>
    <row r="36" spans="1:7" ht="16.2" thickBot="1">
      <c r="A36" s="17" t="s">
        <v>324</v>
      </c>
      <c r="B36" s="17" t="s">
        <v>325</v>
      </c>
      <c r="C36" s="11">
        <v>0.8</v>
      </c>
      <c r="D36" s="11">
        <v>1.2</v>
      </c>
      <c r="E36" s="11">
        <v>7.4</v>
      </c>
      <c r="F36" s="11">
        <v>10</v>
      </c>
      <c r="G36" s="11">
        <v>610</v>
      </c>
    </row>
    <row r="37" spans="1:7" ht="16.2" thickBot="1">
      <c r="A37" s="17" t="s">
        <v>326</v>
      </c>
      <c r="B37" s="17" t="s">
        <v>33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38" spans="1:7" ht="16.2" thickBot="1">
      <c r="A38" s="17" t="s">
        <v>327</v>
      </c>
      <c r="B38" s="17" t="s">
        <v>328</v>
      </c>
      <c r="C38" s="11">
        <v>3.94</v>
      </c>
      <c r="D38" s="11">
        <v>6.39</v>
      </c>
      <c r="E38" s="11">
        <v>8.73</v>
      </c>
      <c r="F38" s="11">
        <v>5.32</v>
      </c>
      <c r="G38" s="11">
        <v>126.65</v>
      </c>
    </row>
    <row r="39" spans="1:7" ht="16.2" thickBot="1">
      <c r="A39" s="17" t="s">
        <v>329</v>
      </c>
      <c r="B39" s="17" t="s">
        <v>55</v>
      </c>
      <c r="C39" s="11">
        <v>2.52</v>
      </c>
      <c r="D39" s="11">
        <v>4.08</v>
      </c>
      <c r="E39" s="11">
        <v>5.58</v>
      </c>
      <c r="F39" s="11">
        <v>3.4</v>
      </c>
      <c r="G39" s="11">
        <v>80.92</v>
      </c>
    </row>
    <row r="40" spans="1:7" ht="16.2" thickBot="1">
      <c r="A40" s="17" t="s">
        <v>330</v>
      </c>
      <c r="B40" s="17" t="s">
        <v>331</v>
      </c>
      <c r="C40" s="11">
        <v>5.48</v>
      </c>
      <c r="D40" s="11">
        <v>0.6</v>
      </c>
      <c r="E40" s="11">
        <v>7.51</v>
      </c>
      <c r="F40" s="11">
        <v>6</v>
      </c>
      <c r="G40" s="11">
        <v>153.11000000000001</v>
      </c>
    </row>
    <row r="41" spans="1:7" ht="16.2" thickBot="1">
      <c r="A41" s="17" t="s">
        <v>332</v>
      </c>
      <c r="B41" s="17" t="s">
        <v>333</v>
      </c>
      <c r="C41" s="11">
        <v>0.8</v>
      </c>
      <c r="D41" s="11">
        <v>1.2</v>
      </c>
      <c r="E41" s="11">
        <v>7.4</v>
      </c>
      <c r="F41" s="11">
        <v>10</v>
      </c>
      <c r="G41" s="11">
        <v>610</v>
      </c>
    </row>
    <row r="42" spans="1:7" ht="16.2" thickBot="1">
      <c r="A42" s="17" t="s">
        <v>334</v>
      </c>
      <c r="B42" s="17" t="s">
        <v>32</v>
      </c>
      <c r="C42" s="11">
        <v>0.8</v>
      </c>
      <c r="D42" s="11">
        <v>1.2</v>
      </c>
      <c r="E42" s="11">
        <v>7.4</v>
      </c>
      <c r="F42" s="11">
        <v>10</v>
      </c>
      <c r="G42" s="11">
        <v>610</v>
      </c>
    </row>
    <row r="43" spans="1:7" ht="16.2" thickBot="1">
      <c r="A43" s="17" t="s">
        <v>335</v>
      </c>
      <c r="B43" s="17" t="s">
        <v>336</v>
      </c>
      <c r="C43" s="11">
        <v>0.21</v>
      </c>
      <c r="D43" s="11">
        <v>0.06</v>
      </c>
      <c r="E43" s="11">
        <v>0.4</v>
      </c>
      <c r="F43" s="11">
        <v>0.24</v>
      </c>
      <c r="G43" s="11">
        <v>13.4</v>
      </c>
    </row>
    <row r="44" spans="1:7" ht="16.2" thickBot="1">
      <c r="A44" s="17" t="s">
        <v>337</v>
      </c>
      <c r="B44" s="17" t="s">
        <v>338</v>
      </c>
      <c r="C44" s="11">
        <v>2.04</v>
      </c>
      <c r="D44" s="11">
        <v>3.31</v>
      </c>
      <c r="E44" s="11">
        <v>4.53</v>
      </c>
      <c r="F44" s="11">
        <v>2.76</v>
      </c>
      <c r="G44" s="11">
        <v>65.709999999999994</v>
      </c>
    </row>
    <row r="45" spans="1:7" ht="16.2" thickBot="1">
      <c r="A45" s="17" t="s">
        <v>339</v>
      </c>
      <c r="B45" s="17" t="s">
        <v>340</v>
      </c>
      <c r="C45" s="11">
        <v>1.27</v>
      </c>
      <c r="D45" s="11">
        <v>0.73</v>
      </c>
      <c r="E45" s="11">
        <v>1.78</v>
      </c>
      <c r="F45" s="11">
        <v>1.33</v>
      </c>
      <c r="G45" s="11">
        <v>46.11</v>
      </c>
    </row>
    <row r="46" spans="1:7" ht="16.2" thickBot="1">
      <c r="A46" s="17" t="s">
        <v>341</v>
      </c>
      <c r="B46" s="17" t="s">
        <v>54</v>
      </c>
      <c r="C46" s="11">
        <v>0.86</v>
      </c>
      <c r="D46" s="11">
        <v>1.1399999999999999</v>
      </c>
      <c r="E46" s="11">
        <v>8.2899999999999991</v>
      </c>
      <c r="F46" s="11">
        <v>4.57</v>
      </c>
      <c r="G46" s="11">
        <v>80</v>
      </c>
    </row>
    <row r="47" spans="1:7" ht="16.2" thickBot="1">
      <c r="A47" s="17" t="s">
        <v>37</v>
      </c>
      <c r="B47" s="17" t="s">
        <v>37</v>
      </c>
      <c r="C47" s="11">
        <v>0.73</v>
      </c>
      <c r="D47" s="11">
        <v>0.98</v>
      </c>
      <c r="E47" s="11">
        <v>7.07</v>
      </c>
      <c r="F47" s="11">
        <v>3.9</v>
      </c>
      <c r="G47" s="11">
        <v>68.290000000000006</v>
      </c>
    </row>
    <row r="48" spans="1:7" ht="16.2" thickBot="1">
      <c r="A48" s="17" t="s">
        <v>342</v>
      </c>
      <c r="B48" s="17" t="s">
        <v>343</v>
      </c>
      <c r="C48" s="11">
        <v>2.96</v>
      </c>
      <c r="D48" s="11">
        <v>4.8</v>
      </c>
      <c r="E48" s="11">
        <v>6.56</v>
      </c>
      <c r="F48" s="11">
        <v>4</v>
      </c>
      <c r="G48" s="11">
        <v>95.2</v>
      </c>
    </row>
    <row r="49" spans="1:7" ht="16.2" thickBot="1">
      <c r="A49" s="17" t="s">
        <v>344</v>
      </c>
      <c r="B49" s="17" t="s">
        <v>345</v>
      </c>
      <c r="C49" s="11">
        <v>2.5</v>
      </c>
      <c r="D49" s="11">
        <v>3.13</v>
      </c>
      <c r="E49" s="11">
        <v>40</v>
      </c>
      <c r="F49" s="11">
        <v>14.38</v>
      </c>
      <c r="G49" s="11">
        <v>643.75</v>
      </c>
    </row>
    <row r="50" spans="1:7" ht="16.2" thickBot="1">
      <c r="A50" s="17" t="s">
        <v>346</v>
      </c>
      <c r="B50" s="17" t="s">
        <v>347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</row>
    <row r="51" spans="1:7" ht="16.2" thickBot="1">
      <c r="A51" s="144"/>
      <c r="B51" s="17" t="s">
        <v>131</v>
      </c>
      <c r="C51" s="11">
        <f>AVERAGE(C10,C77,C208,C198,C204)</f>
        <v>1.98</v>
      </c>
      <c r="D51" s="11">
        <f>AVERAGE(D10,D77,D208,D198,D204)</f>
        <v>1.1439999999999999</v>
      </c>
      <c r="E51" s="11">
        <f t="shared" ref="E51:G51" si="0">AVERAGE(E10,E77,E208,E198,E204)</f>
        <v>3.8679999999999999</v>
      </c>
      <c r="F51" s="11">
        <f t="shared" si="0"/>
        <v>3.5980000000000003</v>
      </c>
      <c r="G51" s="11">
        <f t="shared" si="0"/>
        <v>216.91</v>
      </c>
    </row>
    <row r="52" spans="1:7" ht="16.2" thickBot="1">
      <c r="A52" s="17" t="s">
        <v>348</v>
      </c>
      <c r="B52" s="17" t="s">
        <v>349</v>
      </c>
      <c r="C52" s="11">
        <v>0.91</v>
      </c>
      <c r="D52" s="11">
        <v>1.1399999999999999</v>
      </c>
      <c r="E52" s="11">
        <v>14.55</v>
      </c>
      <c r="F52" s="11">
        <v>5.23</v>
      </c>
      <c r="G52" s="11">
        <v>234.09</v>
      </c>
    </row>
    <row r="53" spans="1:7" ht="16.2" thickBot="1">
      <c r="A53" s="17" t="s">
        <v>350</v>
      </c>
      <c r="B53" s="17" t="s">
        <v>351</v>
      </c>
      <c r="C53" s="11">
        <v>1.67</v>
      </c>
      <c r="D53" s="11">
        <v>2.08</v>
      </c>
      <c r="E53" s="11">
        <v>26.67</v>
      </c>
      <c r="F53" s="11">
        <v>9.58</v>
      </c>
      <c r="G53" s="11">
        <v>429.17</v>
      </c>
    </row>
    <row r="54" spans="1:7" ht="16.2" thickBot="1">
      <c r="A54" s="17" t="s">
        <v>352</v>
      </c>
      <c r="B54" s="17" t="s">
        <v>353</v>
      </c>
      <c r="C54" s="11">
        <v>45.39</v>
      </c>
      <c r="D54" s="11">
        <v>12.48</v>
      </c>
      <c r="E54" s="11">
        <v>85.1</v>
      </c>
      <c r="F54" s="11">
        <v>51.06</v>
      </c>
      <c r="G54" s="11">
        <v>2880.99</v>
      </c>
    </row>
    <row r="55" spans="1:7" ht="16.2" thickBot="1">
      <c r="A55" s="17" t="s">
        <v>354</v>
      </c>
      <c r="B55" s="17" t="s">
        <v>355</v>
      </c>
      <c r="C55" s="11">
        <v>2.48</v>
      </c>
      <c r="D55" s="11">
        <v>0.27</v>
      </c>
      <c r="E55" s="11">
        <v>3.4</v>
      </c>
      <c r="F55" s="11">
        <v>2.72</v>
      </c>
      <c r="G55" s="11">
        <v>69.430000000000007</v>
      </c>
    </row>
    <row r="56" spans="1:7" ht="16.2" thickBot="1">
      <c r="A56" s="17" t="s">
        <v>356</v>
      </c>
      <c r="B56" s="17" t="s">
        <v>357</v>
      </c>
      <c r="C56" s="11">
        <v>13.63</v>
      </c>
      <c r="D56" s="11">
        <v>10.94</v>
      </c>
      <c r="E56" s="11">
        <v>113.23</v>
      </c>
      <c r="F56" s="11">
        <v>53.74</v>
      </c>
      <c r="G56" s="11">
        <v>731.22</v>
      </c>
    </row>
    <row r="57" spans="1:7" ht="16.2" thickBot="1">
      <c r="A57" s="17" t="s">
        <v>358</v>
      </c>
      <c r="B57" s="17" t="s">
        <v>359</v>
      </c>
      <c r="C57" s="11">
        <v>13.31</v>
      </c>
      <c r="D57" s="11">
        <v>10.69</v>
      </c>
      <c r="E57" s="11">
        <v>110.63</v>
      </c>
      <c r="F57" s="11">
        <v>52.5</v>
      </c>
      <c r="G57" s="11">
        <v>714.38</v>
      </c>
    </row>
    <row r="58" spans="1:7" ht="16.2" thickBot="1">
      <c r="A58" s="17" t="s">
        <v>360</v>
      </c>
      <c r="B58" s="17" t="s">
        <v>361</v>
      </c>
      <c r="C58" s="11">
        <v>13.31</v>
      </c>
      <c r="D58" s="11">
        <v>10.69</v>
      </c>
      <c r="E58" s="11">
        <v>110.63</v>
      </c>
      <c r="F58" s="11">
        <v>52.5</v>
      </c>
      <c r="G58" s="11">
        <v>714.38</v>
      </c>
    </row>
    <row r="59" spans="1:7" ht="16.2" thickBot="1">
      <c r="A59" s="17" t="s">
        <v>362</v>
      </c>
      <c r="B59" s="17" t="s">
        <v>363</v>
      </c>
      <c r="C59" s="11">
        <v>11.55</v>
      </c>
      <c r="D59" s="11">
        <v>9.2799999999999994</v>
      </c>
      <c r="E59" s="11">
        <v>96.01</v>
      </c>
      <c r="F59" s="11">
        <v>45.56</v>
      </c>
      <c r="G59" s="11">
        <v>619.97</v>
      </c>
    </row>
    <row r="60" spans="1:7" ht="16.2" thickBot="1">
      <c r="A60" s="17" t="s">
        <v>364</v>
      </c>
      <c r="B60" s="17" t="s">
        <v>365</v>
      </c>
      <c r="C60" s="11">
        <v>14.01</v>
      </c>
      <c r="D60" s="11">
        <v>11.25</v>
      </c>
      <c r="E60" s="11">
        <v>116.43</v>
      </c>
      <c r="F60" s="11">
        <v>55.25</v>
      </c>
      <c r="G60" s="11">
        <v>751.86</v>
      </c>
    </row>
    <row r="61" spans="1:7" ht="16.2" thickBot="1">
      <c r="A61" s="17" t="s">
        <v>366</v>
      </c>
      <c r="B61" s="17" t="s">
        <v>367</v>
      </c>
      <c r="C61" s="11">
        <v>13.34</v>
      </c>
      <c r="D61" s="11">
        <v>10.71</v>
      </c>
      <c r="E61" s="11">
        <v>110.84</v>
      </c>
      <c r="F61" s="11">
        <v>52.6</v>
      </c>
      <c r="G61" s="11">
        <v>715.79</v>
      </c>
    </row>
    <row r="62" spans="1:7" ht="16.2" thickBot="1">
      <c r="A62" s="17" t="s">
        <v>368</v>
      </c>
      <c r="B62" s="17" t="s">
        <v>228</v>
      </c>
      <c r="C62" s="11">
        <v>12.62</v>
      </c>
      <c r="D62" s="11">
        <v>10.130000000000001</v>
      </c>
      <c r="E62" s="11">
        <v>104.89</v>
      </c>
      <c r="F62" s="11">
        <v>49.78</v>
      </c>
      <c r="G62" s="11">
        <v>677.33</v>
      </c>
    </row>
    <row r="63" spans="1:7" ht="16.2" thickBot="1">
      <c r="A63" s="17" t="s">
        <v>369</v>
      </c>
      <c r="B63" s="17" t="s">
        <v>97</v>
      </c>
      <c r="C63" s="11">
        <v>10.4</v>
      </c>
      <c r="D63" s="11">
        <v>8.35</v>
      </c>
      <c r="E63" s="11">
        <v>86.42</v>
      </c>
      <c r="F63" s="11">
        <v>41.01</v>
      </c>
      <c r="G63" s="11">
        <v>558.04</v>
      </c>
    </row>
    <row r="64" spans="1:7" ht="16.2" thickBot="1">
      <c r="A64" s="17" t="s">
        <v>370</v>
      </c>
      <c r="B64" s="17" t="s">
        <v>49</v>
      </c>
      <c r="C64" s="11">
        <v>8</v>
      </c>
      <c r="D64" s="11">
        <v>6.42</v>
      </c>
      <c r="E64" s="11">
        <v>66.489999999999995</v>
      </c>
      <c r="F64" s="11">
        <v>31.55</v>
      </c>
      <c r="G64" s="11">
        <v>429.36</v>
      </c>
    </row>
    <row r="65" spans="1:7" ht="16.2" thickBot="1">
      <c r="A65" s="17" t="s">
        <v>371</v>
      </c>
      <c r="B65" s="17" t="s">
        <v>48</v>
      </c>
      <c r="C65" s="11">
        <v>8</v>
      </c>
      <c r="D65" s="11">
        <v>6.42</v>
      </c>
      <c r="E65" s="11">
        <v>66.489999999999995</v>
      </c>
      <c r="F65" s="11">
        <v>31.55</v>
      </c>
      <c r="G65" s="11">
        <v>429.36</v>
      </c>
    </row>
    <row r="66" spans="1:7" ht="16.2" thickBot="1">
      <c r="A66" s="17" t="s">
        <v>372</v>
      </c>
      <c r="B66" s="17" t="s">
        <v>373</v>
      </c>
      <c r="C66" s="11">
        <v>5.64</v>
      </c>
      <c r="D66" s="11">
        <v>4.53</v>
      </c>
      <c r="E66" s="11">
        <v>46.84</v>
      </c>
      <c r="F66" s="11">
        <v>22.23</v>
      </c>
      <c r="G66" s="11">
        <v>302.49</v>
      </c>
    </row>
    <row r="67" spans="1:7" ht="16.2" thickBot="1">
      <c r="A67" s="17" t="s">
        <v>374</v>
      </c>
      <c r="B67" s="17" t="s">
        <v>52</v>
      </c>
      <c r="C67" s="11">
        <v>17.46</v>
      </c>
      <c r="D67" s="11">
        <v>14.02</v>
      </c>
      <c r="E67" s="11">
        <v>145.08000000000001</v>
      </c>
      <c r="F67" s="11">
        <v>68.849999999999994</v>
      </c>
      <c r="G67" s="11">
        <v>936.89</v>
      </c>
    </row>
    <row r="68" spans="1:7" ht="16.2" thickBot="1">
      <c r="A68" s="17" t="s">
        <v>375</v>
      </c>
      <c r="B68" s="17" t="s">
        <v>50</v>
      </c>
      <c r="C68" s="11">
        <v>3.94</v>
      </c>
      <c r="D68" s="11">
        <v>0.43</v>
      </c>
      <c r="E68" s="11">
        <v>5.4</v>
      </c>
      <c r="F68" s="11">
        <v>4.32</v>
      </c>
      <c r="G68" s="11">
        <v>110.21</v>
      </c>
    </row>
    <row r="69" spans="1:7" ht="16.2" thickBot="1">
      <c r="A69" s="17" t="s">
        <v>376</v>
      </c>
      <c r="B69" s="17" t="s">
        <v>377</v>
      </c>
      <c r="C69" s="11">
        <v>2.86</v>
      </c>
      <c r="D69" s="11">
        <v>3.57</v>
      </c>
      <c r="E69" s="11">
        <v>45.71</v>
      </c>
      <c r="F69" s="11">
        <v>16.43</v>
      </c>
      <c r="G69" s="11">
        <v>735.71</v>
      </c>
    </row>
    <row r="70" spans="1:7" ht="16.2" thickBot="1">
      <c r="A70" s="17" t="s">
        <v>378</v>
      </c>
      <c r="B70" s="17" t="s">
        <v>187</v>
      </c>
      <c r="C70" s="11">
        <v>1.28</v>
      </c>
      <c r="D70" s="11">
        <v>0.73</v>
      </c>
      <c r="E70" s="11">
        <v>1.78</v>
      </c>
      <c r="F70" s="11">
        <v>1.33</v>
      </c>
      <c r="G70" s="11">
        <v>46.11</v>
      </c>
    </row>
    <row r="71" spans="1:7" ht="16.2" thickBot="1">
      <c r="A71" s="17" t="s">
        <v>379</v>
      </c>
      <c r="B71" s="17" t="s">
        <v>380</v>
      </c>
      <c r="C71" s="11">
        <v>0.37</v>
      </c>
      <c r="D71" s="11">
        <v>0.45</v>
      </c>
      <c r="E71" s="11">
        <v>2.38</v>
      </c>
      <c r="F71" s="11">
        <v>0.98</v>
      </c>
      <c r="G71" s="11">
        <v>63.11</v>
      </c>
    </row>
    <row r="72" spans="1:7" ht="16.2" thickBot="1">
      <c r="A72" s="17" t="s">
        <v>381</v>
      </c>
      <c r="B72" s="17" t="s">
        <v>382</v>
      </c>
      <c r="C72" s="11">
        <v>0.15</v>
      </c>
      <c r="D72" s="11">
        <v>0.19</v>
      </c>
      <c r="E72" s="11">
        <v>0.98</v>
      </c>
      <c r="F72" s="11">
        <v>0.41</v>
      </c>
      <c r="G72" s="11">
        <v>26.01</v>
      </c>
    </row>
    <row r="73" spans="1:7" ht="16.2" thickBot="1">
      <c r="A73" s="17" t="s">
        <v>383</v>
      </c>
      <c r="B73" s="17" t="s">
        <v>384</v>
      </c>
      <c r="C73" s="11">
        <v>0.99</v>
      </c>
      <c r="D73" s="11">
        <v>1.6</v>
      </c>
      <c r="E73" s="11">
        <v>3.22</v>
      </c>
      <c r="F73" s="11">
        <v>11.44</v>
      </c>
      <c r="G73" s="11">
        <v>179.89</v>
      </c>
    </row>
    <row r="74" spans="1:7" ht="16.2" thickBot="1">
      <c r="A74" s="17" t="s">
        <v>385</v>
      </c>
      <c r="B74" s="17" t="s">
        <v>386</v>
      </c>
      <c r="C74" s="11">
        <v>468.57</v>
      </c>
      <c r="D74" s="11">
        <v>142.86000000000001</v>
      </c>
      <c r="E74" s="11">
        <v>457.14</v>
      </c>
      <c r="F74" s="11">
        <v>431.43</v>
      </c>
      <c r="G74" s="11">
        <v>2080</v>
      </c>
    </row>
    <row r="75" spans="1:7" ht="16.2" thickBot="1">
      <c r="A75" s="17" t="s">
        <v>387</v>
      </c>
      <c r="B75" s="17" t="s">
        <v>388</v>
      </c>
      <c r="C75" s="11">
        <v>3.02</v>
      </c>
      <c r="D75" s="11">
        <v>4.9000000000000004</v>
      </c>
      <c r="E75" s="11">
        <v>6.7</v>
      </c>
      <c r="F75" s="11">
        <v>4.08</v>
      </c>
      <c r="G75" s="11">
        <v>97.18</v>
      </c>
    </row>
    <row r="76" spans="1:7" ht="16.2" thickBot="1">
      <c r="A76" s="17" t="s">
        <v>389</v>
      </c>
      <c r="B76" s="17" t="s">
        <v>390</v>
      </c>
      <c r="C76" s="11">
        <v>0.7</v>
      </c>
      <c r="D76" s="11">
        <v>0.4</v>
      </c>
      <c r="E76" s="11">
        <v>2.6</v>
      </c>
      <c r="F76" s="11">
        <v>0.9</v>
      </c>
      <c r="G76" s="11">
        <v>48</v>
      </c>
    </row>
    <row r="77" spans="1:7" ht="16.2" thickBot="1">
      <c r="A77" s="17" t="s">
        <v>391</v>
      </c>
      <c r="B77" s="17" t="s">
        <v>86</v>
      </c>
      <c r="C77" s="11">
        <v>0.7</v>
      </c>
      <c r="D77" s="11">
        <v>0.4</v>
      </c>
      <c r="E77" s="11">
        <v>2.6</v>
      </c>
      <c r="F77" s="11">
        <v>0.9</v>
      </c>
      <c r="G77" s="11">
        <v>48</v>
      </c>
    </row>
    <row r="78" spans="1:7" ht="16.2" thickBot="1">
      <c r="A78" s="17" t="s">
        <v>392</v>
      </c>
      <c r="B78" s="17" t="s">
        <v>393</v>
      </c>
      <c r="C78" s="11">
        <v>0.7</v>
      </c>
      <c r="D78" s="11">
        <v>0.4</v>
      </c>
      <c r="E78" s="11">
        <v>2.6</v>
      </c>
      <c r="F78" s="11">
        <v>0.9</v>
      </c>
      <c r="G78" s="11">
        <v>48</v>
      </c>
    </row>
    <row r="79" spans="1:7" ht="16.2" thickBot="1">
      <c r="A79" s="17" t="s">
        <v>394</v>
      </c>
      <c r="B79" s="17" t="s">
        <v>395</v>
      </c>
      <c r="C79" s="11">
        <v>2.08</v>
      </c>
      <c r="D79" s="11">
        <v>0.42</v>
      </c>
      <c r="E79" s="11">
        <v>3.11</v>
      </c>
      <c r="F79" s="11">
        <v>5.67</v>
      </c>
      <c r="G79" s="11">
        <v>112</v>
      </c>
    </row>
    <row r="80" spans="1:7" ht="16.2" thickBot="1">
      <c r="A80" s="17" t="s">
        <v>396</v>
      </c>
      <c r="B80" s="17" t="s">
        <v>397</v>
      </c>
      <c r="C80" s="11">
        <v>0.7</v>
      </c>
      <c r="D80" s="11">
        <v>0.4</v>
      </c>
      <c r="E80" s="11">
        <v>2.6</v>
      </c>
      <c r="F80" s="11">
        <v>0.9</v>
      </c>
      <c r="G80" s="11">
        <v>48</v>
      </c>
    </row>
    <row r="81" spans="1:7" ht="16.2" thickBot="1">
      <c r="A81" s="17" t="s">
        <v>398</v>
      </c>
      <c r="B81" s="17" t="s">
        <v>399</v>
      </c>
      <c r="C81" s="11">
        <v>0.8</v>
      </c>
      <c r="D81" s="11">
        <v>1.2</v>
      </c>
      <c r="E81" s="11">
        <v>7.4</v>
      </c>
      <c r="F81" s="11">
        <v>10</v>
      </c>
      <c r="G81" s="11">
        <v>610</v>
      </c>
    </row>
    <row r="82" spans="1:7" ht="16.2" thickBot="1">
      <c r="A82" s="17" t="s">
        <v>400</v>
      </c>
      <c r="B82" s="17" t="s">
        <v>224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</row>
    <row r="83" spans="1:7" ht="16.2" thickBot="1">
      <c r="A83" s="17" t="s">
        <v>401</v>
      </c>
      <c r="B83" s="17" t="s">
        <v>402</v>
      </c>
      <c r="C83" s="11">
        <v>4</v>
      </c>
      <c r="D83" s="11">
        <v>3.21</v>
      </c>
      <c r="E83" s="11">
        <v>33.25</v>
      </c>
      <c r="F83" s="11">
        <v>15.78</v>
      </c>
      <c r="G83" s="11">
        <v>214.69</v>
      </c>
    </row>
    <row r="84" spans="1:7" ht="16.2" thickBot="1">
      <c r="A84" s="17" t="s">
        <v>403</v>
      </c>
      <c r="B84" s="17" t="s">
        <v>404</v>
      </c>
      <c r="C84" s="11">
        <v>2.02</v>
      </c>
      <c r="D84" s="11">
        <v>1.62</v>
      </c>
      <c r="E84" s="11">
        <v>16.78</v>
      </c>
      <c r="F84" s="11">
        <v>7.96</v>
      </c>
      <c r="G84" s="11">
        <v>108.36</v>
      </c>
    </row>
    <row r="85" spans="1:7" ht="16.2" thickBot="1">
      <c r="A85" s="17" t="s">
        <v>405</v>
      </c>
      <c r="B85" s="17" t="s">
        <v>75</v>
      </c>
      <c r="C85" s="11">
        <v>5.16</v>
      </c>
      <c r="D85" s="11">
        <v>3.8</v>
      </c>
      <c r="E85" s="11">
        <v>43.42</v>
      </c>
      <c r="F85" s="11">
        <v>18.09</v>
      </c>
      <c r="G85" s="11">
        <v>471.26</v>
      </c>
    </row>
    <row r="86" spans="1:7" ht="16.2" thickBot="1">
      <c r="A86" s="17" t="s">
        <v>406</v>
      </c>
      <c r="B86" s="17" t="s">
        <v>122</v>
      </c>
      <c r="C86" s="11">
        <v>4.63</v>
      </c>
      <c r="D86" s="11">
        <v>3.41</v>
      </c>
      <c r="E86" s="11">
        <v>38.96</v>
      </c>
      <c r="F86" s="11">
        <v>16.23</v>
      </c>
      <c r="G86" s="11">
        <v>422.85</v>
      </c>
    </row>
    <row r="87" spans="1:7" ht="16.2" thickBot="1">
      <c r="A87" s="17" t="s">
        <v>407</v>
      </c>
      <c r="B87" s="17" t="s">
        <v>408</v>
      </c>
      <c r="C87" s="11">
        <v>1.1399999999999999</v>
      </c>
      <c r="D87" s="11">
        <v>1.43</v>
      </c>
      <c r="E87" s="11">
        <v>18.29</v>
      </c>
      <c r="F87" s="11">
        <v>6.57</v>
      </c>
      <c r="G87" s="11">
        <v>294.29000000000002</v>
      </c>
    </row>
    <row r="88" spans="1:7" ht="16.2" thickBot="1">
      <c r="A88" s="17" t="s">
        <v>409</v>
      </c>
      <c r="B88" s="17" t="s">
        <v>410</v>
      </c>
      <c r="C88" s="11">
        <v>1.74</v>
      </c>
      <c r="D88" s="11">
        <v>2.17</v>
      </c>
      <c r="E88" s="11">
        <v>27.83</v>
      </c>
      <c r="F88" s="11">
        <v>10</v>
      </c>
      <c r="G88" s="11">
        <v>447.83</v>
      </c>
    </row>
    <row r="89" spans="1:7" ht="16.2" thickBot="1">
      <c r="A89" s="17" t="s">
        <v>411</v>
      </c>
      <c r="B89" s="17" t="s">
        <v>412</v>
      </c>
      <c r="C89" s="11">
        <v>3.84</v>
      </c>
      <c r="D89" s="11">
        <v>0.42</v>
      </c>
      <c r="E89" s="11">
        <v>5.26</v>
      </c>
      <c r="F89" s="11">
        <v>4.21</v>
      </c>
      <c r="G89" s="11">
        <v>107.37</v>
      </c>
    </row>
    <row r="90" spans="1:7" ht="16.2" thickBot="1">
      <c r="A90" s="17" t="s">
        <v>413</v>
      </c>
      <c r="B90" s="17" t="s">
        <v>76</v>
      </c>
      <c r="C90" s="11">
        <v>8.56</v>
      </c>
      <c r="D90" s="11">
        <v>13.88</v>
      </c>
      <c r="E90" s="11">
        <v>67.09</v>
      </c>
      <c r="F90" s="11">
        <v>238.28</v>
      </c>
      <c r="G90" s="11">
        <v>3745.45</v>
      </c>
    </row>
    <row r="91" spans="1:7" ht="16.2" thickBot="1">
      <c r="A91" s="17" t="s">
        <v>414</v>
      </c>
      <c r="B91" s="17" t="s">
        <v>95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</row>
    <row r="92" spans="1:7" ht="16.2" thickBot="1">
      <c r="A92" s="17" t="s">
        <v>415</v>
      </c>
      <c r="B92" s="17" t="s">
        <v>416</v>
      </c>
      <c r="C92" s="11">
        <v>9.1</v>
      </c>
      <c r="D92" s="11">
        <v>14.75</v>
      </c>
      <c r="E92" s="11">
        <v>71.31</v>
      </c>
      <c r="F92" s="11">
        <v>253.28</v>
      </c>
      <c r="G92" s="11">
        <v>3981.15</v>
      </c>
    </row>
    <row r="93" spans="1:7" ht="16.2" thickBot="1">
      <c r="A93" s="17" t="s">
        <v>417</v>
      </c>
      <c r="B93" s="17" t="s">
        <v>418</v>
      </c>
      <c r="C93" s="11">
        <v>1.27</v>
      </c>
      <c r="D93" s="11">
        <v>0.73</v>
      </c>
      <c r="E93" s="11">
        <v>1.78</v>
      </c>
      <c r="F93" s="11">
        <v>1.33</v>
      </c>
      <c r="G93" s="11">
        <v>46.11</v>
      </c>
    </row>
    <row r="94" spans="1:7" ht="16.2" thickBot="1">
      <c r="A94" s="17" t="s">
        <v>419</v>
      </c>
      <c r="B94" s="17" t="s">
        <v>62</v>
      </c>
      <c r="C94" s="11">
        <v>3.55</v>
      </c>
      <c r="D94" s="11">
        <v>0.39</v>
      </c>
      <c r="E94" s="11">
        <v>4.8600000000000003</v>
      </c>
      <c r="F94" s="11">
        <v>3.89</v>
      </c>
      <c r="G94" s="11">
        <v>99.24</v>
      </c>
    </row>
    <row r="95" spans="1:7" ht="16.2" thickBot="1">
      <c r="A95" s="17" t="s">
        <v>420</v>
      </c>
      <c r="B95" s="17" t="s">
        <v>421</v>
      </c>
      <c r="C95" s="11">
        <v>0.28000000000000003</v>
      </c>
      <c r="D95" s="11">
        <v>0.35</v>
      </c>
      <c r="E95" s="11">
        <v>2.52</v>
      </c>
      <c r="F95" s="11">
        <v>2.2400000000000002</v>
      </c>
      <c r="G95" s="11">
        <v>9.7899999999999991</v>
      </c>
    </row>
    <row r="96" spans="1:7" ht="16.2" thickBot="1">
      <c r="A96" s="17" t="s">
        <v>422</v>
      </c>
      <c r="B96" s="17" t="s">
        <v>423</v>
      </c>
      <c r="C96" s="11">
        <v>1.1399999999999999</v>
      </c>
      <c r="D96" s="11">
        <v>1.43</v>
      </c>
      <c r="E96" s="11">
        <v>18.29</v>
      </c>
      <c r="F96" s="11">
        <v>6.57</v>
      </c>
      <c r="G96" s="11">
        <v>294.29000000000002</v>
      </c>
    </row>
    <row r="97" spans="1:7" ht="16.2" thickBot="1">
      <c r="A97" s="17" t="s">
        <v>424</v>
      </c>
      <c r="B97" s="17" t="s">
        <v>425</v>
      </c>
      <c r="C97" s="11">
        <v>8.07</v>
      </c>
      <c r="D97" s="11">
        <v>13.08</v>
      </c>
      <c r="E97" s="11">
        <v>63.23</v>
      </c>
      <c r="F97" s="11">
        <v>224.57</v>
      </c>
      <c r="G97" s="11">
        <v>3529.95</v>
      </c>
    </row>
    <row r="98" spans="1:7" ht="16.2" thickBot="1">
      <c r="A98" s="17" t="s">
        <v>426</v>
      </c>
      <c r="B98" s="17" t="s">
        <v>427</v>
      </c>
      <c r="C98" s="11">
        <v>468.57</v>
      </c>
      <c r="D98" s="11">
        <v>142.86000000000001</v>
      </c>
      <c r="E98" s="11">
        <v>457.14</v>
      </c>
      <c r="F98" s="11">
        <v>431.43</v>
      </c>
      <c r="G98" s="11">
        <v>2080</v>
      </c>
    </row>
    <row r="99" spans="1:7" ht="16.2" thickBot="1">
      <c r="A99" s="17" t="s">
        <v>428</v>
      </c>
      <c r="B99" s="17" t="s">
        <v>429</v>
      </c>
      <c r="C99" s="11">
        <v>4.21</v>
      </c>
      <c r="D99" s="11">
        <v>6.82</v>
      </c>
      <c r="E99" s="11">
        <v>32.96</v>
      </c>
      <c r="F99" s="11">
        <v>117.08</v>
      </c>
      <c r="G99" s="11">
        <v>1840.33</v>
      </c>
    </row>
    <row r="100" spans="1:7" ht="16.2" thickBot="1">
      <c r="A100" s="17" t="s">
        <v>430</v>
      </c>
      <c r="B100" s="17" t="s">
        <v>141</v>
      </c>
      <c r="C100" s="11">
        <v>345.5</v>
      </c>
      <c r="D100" s="11">
        <v>37.35</v>
      </c>
      <c r="E100" s="11">
        <v>128.86000000000001</v>
      </c>
      <c r="F100" s="11">
        <v>91.51</v>
      </c>
      <c r="G100" s="11">
        <v>1682.68</v>
      </c>
    </row>
    <row r="101" spans="1:7" ht="16.2" thickBot="1">
      <c r="A101" s="17" t="s">
        <v>431</v>
      </c>
      <c r="B101" s="17" t="s">
        <v>432</v>
      </c>
      <c r="C101" s="11">
        <v>369.18</v>
      </c>
      <c r="D101" s="11">
        <v>39.909999999999997</v>
      </c>
      <c r="E101" s="11">
        <v>137.69</v>
      </c>
      <c r="F101" s="11">
        <v>97.78</v>
      </c>
      <c r="G101" s="11">
        <v>1798</v>
      </c>
    </row>
    <row r="102" spans="1:7" ht="16.2" thickBot="1">
      <c r="A102" s="17" t="s">
        <v>433</v>
      </c>
      <c r="B102" s="17" t="s">
        <v>434</v>
      </c>
      <c r="C102" s="11">
        <v>154.29</v>
      </c>
      <c r="D102" s="11">
        <v>16.68</v>
      </c>
      <c r="E102" s="11">
        <v>57.55</v>
      </c>
      <c r="F102" s="11">
        <v>40.869999999999997</v>
      </c>
      <c r="G102" s="11">
        <v>751.45</v>
      </c>
    </row>
    <row r="103" spans="1:7" ht="16.2" thickBot="1">
      <c r="A103" s="17" t="s">
        <v>435</v>
      </c>
      <c r="B103" s="17" t="s">
        <v>143</v>
      </c>
      <c r="C103" s="11">
        <v>116.96</v>
      </c>
      <c r="D103" s="11">
        <v>12.64</v>
      </c>
      <c r="E103" s="11">
        <v>43.62</v>
      </c>
      <c r="F103" s="11">
        <v>30.98</v>
      </c>
      <c r="G103" s="11">
        <v>569.62</v>
      </c>
    </row>
    <row r="104" spans="1:7" ht="16.2" thickBot="1">
      <c r="A104" s="17" t="s">
        <v>436</v>
      </c>
      <c r="B104" s="17" t="s">
        <v>437</v>
      </c>
      <c r="C104" s="11">
        <v>247.77</v>
      </c>
      <c r="D104" s="11">
        <v>26.79</v>
      </c>
      <c r="E104" s="11">
        <v>92.41</v>
      </c>
      <c r="F104" s="11">
        <v>65.63</v>
      </c>
      <c r="G104" s="11">
        <v>1206.7</v>
      </c>
    </row>
    <row r="105" spans="1:7" ht="16.2" thickBot="1">
      <c r="A105" s="17" t="s">
        <v>438</v>
      </c>
      <c r="B105" s="17" t="s">
        <v>439</v>
      </c>
      <c r="C105" s="11">
        <v>1.29</v>
      </c>
      <c r="D105" s="11">
        <v>1.61</v>
      </c>
      <c r="E105" s="11">
        <v>11.61</v>
      </c>
      <c r="F105" s="11">
        <v>10.32</v>
      </c>
      <c r="G105" s="11">
        <v>45.16</v>
      </c>
    </row>
    <row r="106" spans="1:7" ht="16.2" thickBot="1">
      <c r="A106" s="17" t="s">
        <v>440</v>
      </c>
      <c r="B106" s="17" t="s">
        <v>40</v>
      </c>
      <c r="C106" s="11">
        <v>5.68</v>
      </c>
      <c r="D106" s="11">
        <v>0.62</v>
      </c>
      <c r="E106" s="11">
        <v>7.78</v>
      </c>
      <c r="F106" s="11">
        <v>6.22</v>
      </c>
      <c r="G106" s="11">
        <v>158.63</v>
      </c>
    </row>
    <row r="107" spans="1:7" ht="16.2" thickBot="1">
      <c r="A107" s="17" t="s">
        <v>441</v>
      </c>
      <c r="B107" s="17" t="s">
        <v>442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</row>
    <row r="108" spans="1:7" ht="16.2" thickBot="1">
      <c r="A108" s="17" t="s">
        <v>443</v>
      </c>
      <c r="B108" s="17" t="s">
        <v>132</v>
      </c>
      <c r="C108" s="11">
        <v>327.27</v>
      </c>
      <c r="D108" s="11">
        <v>99.78</v>
      </c>
      <c r="E108" s="11">
        <v>319.29000000000002</v>
      </c>
      <c r="F108" s="11">
        <v>301.33</v>
      </c>
      <c r="G108" s="11">
        <v>1452.77</v>
      </c>
    </row>
    <row r="109" spans="1:7" ht="16.2" thickBot="1">
      <c r="A109" s="17" t="s">
        <v>444</v>
      </c>
      <c r="B109" s="17" t="s">
        <v>445</v>
      </c>
      <c r="C109" s="11">
        <v>68.989999999999995</v>
      </c>
      <c r="D109" s="11">
        <v>21.03</v>
      </c>
      <c r="E109" s="11">
        <v>67.3</v>
      </c>
      <c r="F109" s="11">
        <v>63.52</v>
      </c>
      <c r="G109" s="11">
        <v>306.24</v>
      </c>
    </row>
    <row r="110" spans="1:7" ht="16.2" thickBot="1">
      <c r="A110" s="17" t="s">
        <v>446</v>
      </c>
      <c r="B110" s="17" t="s">
        <v>85</v>
      </c>
      <c r="C110" s="11">
        <v>3.49</v>
      </c>
      <c r="D110" s="11">
        <v>2.8</v>
      </c>
      <c r="E110" s="11">
        <v>29.02</v>
      </c>
      <c r="F110" s="11">
        <v>13.77</v>
      </c>
      <c r="G110" s="11">
        <v>187.41</v>
      </c>
    </row>
    <row r="111" spans="1:7" ht="16.2" thickBot="1">
      <c r="A111" s="17" t="s">
        <v>447</v>
      </c>
      <c r="B111" s="17" t="s">
        <v>448</v>
      </c>
      <c r="C111" s="11">
        <v>0.75</v>
      </c>
      <c r="D111" s="11">
        <v>0.27</v>
      </c>
      <c r="E111" s="11">
        <v>1.67</v>
      </c>
      <c r="F111" s="11">
        <v>0.92</v>
      </c>
      <c r="G111" s="11">
        <v>52.46</v>
      </c>
    </row>
    <row r="112" spans="1:7" ht="16.2" thickBot="1">
      <c r="A112" s="17" t="s">
        <v>449</v>
      </c>
      <c r="B112" s="17" t="s">
        <v>450</v>
      </c>
      <c r="C112" s="11">
        <v>2.15</v>
      </c>
      <c r="D112" s="11">
        <v>0.24</v>
      </c>
      <c r="E112" s="11">
        <v>2.95</v>
      </c>
      <c r="F112" s="11">
        <v>2.36</v>
      </c>
      <c r="G112" s="11">
        <v>60.17</v>
      </c>
    </row>
    <row r="113" spans="1:7" ht="16.2" thickBot="1">
      <c r="A113" s="17" t="s">
        <v>451</v>
      </c>
      <c r="B113" s="17" t="s">
        <v>452</v>
      </c>
      <c r="C113" s="11">
        <v>29.56</v>
      </c>
      <c r="D113" s="11">
        <v>8.1300000000000008</v>
      </c>
      <c r="E113" s="11">
        <v>55.43</v>
      </c>
      <c r="F113" s="11">
        <v>33.26</v>
      </c>
      <c r="G113" s="11">
        <v>1876.32</v>
      </c>
    </row>
    <row r="114" spans="1:7" ht="16.2" thickBot="1">
      <c r="A114" s="17" t="s">
        <v>453</v>
      </c>
      <c r="B114" s="17" t="s">
        <v>61</v>
      </c>
      <c r="C114" s="11">
        <v>7.6</v>
      </c>
      <c r="D114" s="11">
        <v>2.5</v>
      </c>
      <c r="E114" s="11">
        <v>4.0999999999999996</v>
      </c>
      <c r="F114" s="11">
        <v>4.3</v>
      </c>
      <c r="G114" s="11">
        <v>184</v>
      </c>
    </row>
    <row r="115" spans="1:7" ht="16.2" thickBot="1">
      <c r="A115" s="17" t="s">
        <v>454</v>
      </c>
      <c r="B115" s="17" t="s">
        <v>455</v>
      </c>
      <c r="C115" s="11">
        <v>7.61</v>
      </c>
      <c r="D115" s="11">
        <v>12.35</v>
      </c>
      <c r="E115" s="11">
        <v>59.67</v>
      </c>
      <c r="F115" s="11">
        <v>211.93</v>
      </c>
      <c r="G115" s="11">
        <v>3331.28</v>
      </c>
    </row>
    <row r="116" spans="1:7" ht="16.2" thickBot="1">
      <c r="A116" s="17" t="s">
        <v>456</v>
      </c>
      <c r="B116" s="17" t="s">
        <v>457</v>
      </c>
      <c r="C116" s="11">
        <v>1.82</v>
      </c>
      <c r="D116" s="11">
        <v>2.27</v>
      </c>
      <c r="E116" s="11">
        <v>29.09</v>
      </c>
      <c r="F116" s="11">
        <v>10.45</v>
      </c>
      <c r="G116" s="11">
        <v>468.18</v>
      </c>
    </row>
    <row r="117" spans="1:7" ht="16.2" thickBot="1">
      <c r="A117" s="17" t="s">
        <v>458</v>
      </c>
      <c r="B117" s="17" t="s">
        <v>459</v>
      </c>
      <c r="C117" s="11">
        <v>3</v>
      </c>
      <c r="D117" s="11">
        <v>0.62</v>
      </c>
      <c r="E117" s="11">
        <v>4.22</v>
      </c>
      <c r="F117" s="11">
        <v>4.1100000000000003</v>
      </c>
      <c r="G117" s="11">
        <v>238</v>
      </c>
    </row>
    <row r="118" spans="1:7" ht="16.2" thickBot="1">
      <c r="A118" s="17" t="s">
        <v>460</v>
      </c>
      <c r="B118" s="17" t="s">
        <v>461</v>
      </c>
      <c r="C118" s="11">
        <v>1</v>
      </c>
      <c r="D118" s="11">
        <v>1.25</v>
      </c>
      <c r="E118" s="11">
        <v>9</v>
      </c>
      <c r="F118" s="11">
        <v>8</v>
      </c>
      <c r="G118" s="11">
        <v>35</v>
      </c>
    </row>
    <row r="119" spans="1:7" ht="16.2" thickBot="1">
      <c r="A119" s="17" t="s">
        <v>462</v>
      </c>
      <c r="B119" s="17" t="s">
        <v>463</v>
      </c>
      <c r="C119" s="11">
        <v>8.6999999999999993</v>
      </c>
      <c r="D119" s="11">
        <v>6.99</v>
      </c>
      <c r="E119" s="11">
        <v>72.3</v>
      </c>
      <c r="F119" s="11">
        <v>34.31</v>
      </c>
      <c r="G119" s="11">
        <v>466.9</v>
      </c>
    </row>
    <row r="120" spans="1:7" ht="16.2" thickBot="1">
      <c r="A120" s="17" t="s">
        <v>464</v>
      </c>
      <c r="B120" s="17" t="s">
        <v>465</v>
      </c>
      <c r="C120" s="11">
        <v>2.09</v>
      </c>
      <c r="D120" s="11">
        <v>2.56</v>
      </c>
      <c r="E120" s="11">
        <v>13.49</v>
      </c>
      <c r="F120" s="11">
        <v>5.58</v>
      </c>
      <c r="G120" s="11">
        <v>358.14</v>
      </c>
    </row>
    <row r="121" spans="1:7" ht="16.2" thickBot="1">
      <c r="A121" s="17" t="s">
        <v>466</v>
      </c>
      <c r="B121" s="17" t="s">
        <v>467</v>
      </c>
      <c r="C121" s="11">
        <v>0.8</v>
      </c>
      <c r="D121" s="11">
        <v>1.2</v>
      </c>
      <c r="E121" s="11">
        <v>7.4</v>
      </c>
      <c r="F121" s="11">
        <v>10</v>
      </c>
      <c r="G121" s="11">
        <v>610</v>
      </c>
    </row>
    <row r="122" spans="1:7" ht="16.2" thickBot="1">
      <c r="A122" s="17" t="s">
        <v>468</v>
      </c>
      <c r="B122" s="17" t="s">
        <v>469</v>
      </c>
      <c r="C122" s="11">
        <v>1.53</v>
      </c>
      <c r="D122" s="11">
        <v>13.79</v>
      </c>
      <c r="E122" s="11">
        <v>2.91</v>
      </c>
      <c r="F122" s="11">
        <v>2.6</v>
      </c>
      <c r="G122" s="11">
        <v>136.36000000000001</v>
      </c>
    </row>
    <row r="123" spans="1:7" ht="16.2" thickBot="1">
      <c r="A123" s="17" t="s">
        <v>470</v>
      </c>
      <c r="B123" s="17" t="s">
        <v>471</v>
      </c>
      <c r="C123" s="11">
        <v>4.46</v>
      </c>
      <c r="D123" s="11">
        <v>40.14</v>
      </c>
      <c r="E123" s="11">
        <v>8.4700000000000006</v>
      </c>
      <c r="F123" s="11">
        <v>7.58</v>
      </c>
      <c r="G123" s="11">
        <v>396.95</v>
      </c>
    </row>
    <row r="124" spans="1:7" ht="16.2" thickBot="1">
      <c r="A124" s="17" t="s">
        <v>472</v>
      </c>
      <c r="B124" s="17" t="s">
        <v>36</v>
      </c>
      <c r="C124" s="11">
        <v>1.41</v>
      </c>
      <c r="D124" s="11">
        <v>12.72</v>
      </c>
      <c r="E124" s="11">
        <v>2.69</v>
      </c>
      <c r="F124" s="11">
        <v>2.4</v>
      </c>
      <c r="G124" s="11">
        <v>125.81</v>
      </c>
    </row>
    <row r="125" spans="1:7" ht="16.2" thickBot="1">
      <c r="A125" s="17" t="s">
        <v>473</v>
      </c>
      <c r="B125" s="17" t="s">
        <v>30</v>
      </c>
      <c r="C125" s="11">
        <v>1.48</v>
      </c>
      <c r="D125" s="11">
        <v>13.31</v>
      </c>
      <c r="E125" s="11">
        <v>2.81</v>
      </c>
      <c r="F125" s="11">
        <v>2.5099999999999998</v>
      </c>
      <c r="G125" s="11">
        <v>131.58000000000001</v>
      </c>
    </row>
    <row r="126" spans="1:7" ht="16.2" thickBot="1">
      <c r="A126" s="17" t="s">
        <v>474</v>
      </c>
      <c r="B126" s="17" t="s">
        <v>475</v>
      </c>
      <c r="C126" s="11">
        <v>1.3</v>
      </c>
      <c r="D126" s="11">
        <v>0.45</v>
      </c>
      <c r="E126" s="11">
        <v>3.19</v>
      </c>
      <c r="F126" s="11">
        <v>2.0099999999999998</v>
      </c>
      <c r="G126" s="11">
        <v>262.95</v>
      </c>
    </row>
    <row r="127" spans="1:7" ht="16.2" thickBot="1">
      <c r="A127" s="17" t="s">
        <v>476</v>
      </c>
      <c r="B127" s="17" t="s">
        <v>477</v>
      </c>
      <c r="C127" s="11">
        <v>438.17</v>
      </c>
      <c r="D127" s="11">
        <v>133.59</v>
      </c>
      <c r="E127" s="11">
        <v>427.48</v>
      </c>
      <c r="F127" s="11">
        <v>403.44</v>
      </c>
      <c r="G127" s="11">
        <v>1945.04</v>
      </c>
    </row>
    <row r="128" spans="1:7" ht="16.2" thickBot="1">
      <c r="A128" s="17" t="s">
        <v>478</v>
      </c>
      <c r="B128" s="17" t="s">
        <v>479</v>
      </c>
      <c r="C128" s="11">
        <v>12.31</v>
      </c>
      <c r="D128" s="11">
        <v>8.5</v>
      </c>
      <c r="E128" s="11">
        <v>98.47</v>
      </c>
      <c r="F128" s="11">
        <v>52.59</v>
      </c>
      <c r="G128" s="11">
        <v>1242.05</v>
      </c>
    </row>
    <row r="129" spans="1:7" ht="16.2" thickBot="1">
      <c r="A129" s="17" t="s">
        <v>480</v>
      </c>
      <c r="B129" s="17" t="s">
        <v>481</v>
      </c>
      <c r="C129" s="11">
        <v>7.83</v>
      </c>
      <c r="D129" s="11">
        <v>5.41</v>
      </c>
      <c r="E129" s="11">
        <v>62.61</v>
      </c>
      <c r="F129" s="11">
        <v>33.44</v>
      </c>
      <c r="G129" s="11">
        <v>789.69</v>
      </c>
    </row>
    <row r="130" spans="1:7" ht="16.2" thickBot="1">
      <c r="A130" s="17" t="s">
        <v>482</v>
      </c>
      <c r="B130" s="17" t="s">
        <v>483</v>
      </c>
      <c r="C130" s="11">
        <v>17.54</v>
      </c>
      <c r="D130" s="11">
        <v>12.12</v>
      </c>
      <c r="E130" s="11">
        <v>140.32</v>
      </c>
      <c r="F130" s="11">
        <v>74.95</v>
      </c>
      <c r="G130" s="11">
        <v>1770</v>
      </c>
    </row>
    <row r="131" spans="1:7" ht="16.2" thickBot="1">
      <c r="A131" s="17" t="s">
        <v>484</v>
      </c>
      <c r="B131" s="17" t="s">
        <v>485</v>
      </c>
      <c r="C131" s="11">
        <v>31.43</v>
      </c>
      <c r="D131" s="11">
        <v>21.71</v>
      </c>
      <c r="E131" s="11">
        <v>251.43</v>
      </c>
      <c r="F131" s="11">
        <v>134.29</v>
      </c>
      <c r="G131" s="11">
        <v>3171.43</v>
      </c>
    </row>
    <row r="132" spans="1:7" ht="16.2" thickBot="1">
      <c r="A132" s="17" t="s">
        <v>486</v>
      </c>
      <c r="B132" s="17" t="s">
        <v>487</v>
      </c>
      <c r="C132" s="11">
        <v>23.04</v>
      </c>
      <c r="D132" s="11">
        <v>15.92</v>
      </c>
      <c r="E132" s="11">
        <v>184.29</v>
      </c>
      <c r="F132" s="11">
        <v>98.43</v>
      </c>
      <c r="G132" s="11">
        <v>2324.61</v>
      </c>
    </row>
    <row r="133" spans="1:7" ht="16.2" thickBot="1">
      <c r="A133" s="17" t="s">
        <v>488</v>
      </c>
      <c r="B133" s="17" t="s">
        <v>489</v>
      </c>
      <c r="C133" s="11">
        <v>15.08</v>
      </c>
      <c r="D133" s="11">
        <v>10.42</v>
      </c>
      <c r="E133" s="11">
        <v>120.65</v>
      </c>
      <c r="F133" s="11">
        <v>64.44</v>
      </c>
      <c r="G133" s="11">
        <v>1521.83</v>
      </c>
    </row>
    <row r="134" spans="1:7" ht="16.2" thickBot="1">
      <c r="A134" s="17" t="s">
        <v>490</v>
      </c>
      <c r="B134" s="17" t="s">
        <v>491</v>
      </c>
      <c r="C134" s="11">
        <v>26.48</v>
      </c>
      <c r="D134" s="11">
        <v>18.3</v>
      </c>
      <c r="E134" s="11">
        <v>211.85</v>
      </c>
      <c r="F134" s="11">
        <v>113.15</v>
      </c>
      <c r="G134" s="11">
        <v>2672.22</v>
      </c>
    </row>
    <row r="135" spans="1:7" ht="16.2" thickBot="1">
      <c r="A135" s="17" t="s">
        <v>492</v>
      </c>
      <c r="B135" s="17" t="s">
        <v>169</v>
      </c>
      <c r="C135" s="11">
        <v>21.95</v>
      </c>
      <c r="D135" s="11">
        <v>15.17</v>
      </c>
      <c r="E135" s="11">
        <v>175.61</v>
      </c>
      <c r="F135" s="11">
        <v>93.79</v>
      </c>
      <c r="G135" s="11">
        <v>2215.08</v>
      </c>
    </row>
    <row r="136" spans="1:7" ht="16.2" thickBot="1">
      <c r="A136" s="17" t="s">
        <v>493</v>
      </c>
      <c r="B136" s="17" t="s">
        <v>494</v>
      </c>
      <c r="C136" s="11">
        <v>21.29</v>
      </c>
      <c r="D136" s="11">
        <v>14.71</v>
      </c>
      <c r="E136" s="11">
        <v>170.31</v>
      </c>
      <c r="F136" s="11">
        <v>90.96</v>
      </c>
      <c r="G136" s="11">
        <v>2148.2399999999998</v>
      </c>
    </row>
    <row r="137" spans="1:7" ht="16.2" thickBot="1">
      <c r="A137" s="17" t="s">
        <v>495</v>
      </c>
      <c r="B137" s="17" t="s">
        <v>496</v>
      </c>
      <c r="C137" s="11">
        <v>21.15</v>
      </c>
      <c r="D137" s="11">
        <v>14.62</v>
      </c>
      <c r="E137" s="11">
        <v>169.23</v>
      </c>
      <c r="F137" s="11">
        <v>90.38</v>
      </c>
      <c r="G137" s="11">
        <v>2134.62</v>
      </c>
    </row>
    <row r="138" spans="1:7" ht="16.2" thickBot="1">
      <c r="A138" s="17" t="s">
        <v>497</v>
      </c>
      <c r="B138" s="17" t="s">
        <v>498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</row>
    <row r="139" spans="1:7" ht="16.2" thickBot="1">
      <c r="A139" s="17" t="s">
        <v>499</v>
      </c>
      <c r="B139" s="17" t="s">
        <v>500</v>
      </c>
      <c r="C139" s="11">
        <v>20.13</v>
      </c>
      <c r="D139" s="11">
        <v>13.91</v>
      </c>
      <c r="E139" s="11">
        <v>161.05000000000001</v>
      </c>
      <c r="F139" s="11">
        <v>86.01</v>
      </c>
      <c r="G139" s="11">
        <v>2031.38</v>
      </c>
    </row>
    <row r="140" spans="1:7" ht="16.2" thickBot="1">
      <c r="A140" s="17" t="s">
        <v>501</v>
      </c>
      <c r="B140" s="17" t="s">
        <v>502</v>
      </c>
      <c r="C140" s="11">
        <v>18.93</v>
      </c>
      <c r="D140" s="11">
        <v>13.08</v>
      </c>
      <c r="E140" s="11">
        <v>151.43</v>
      </c>
      <c r="F140" s="11">
        <v>80.88</v>
      </c>
      <c r="G140" s="11">
        <v>1910.13</v>
      </c>
    </row>
    <row r="141" spans="1:7" ht="16.2" thickBot="1">
      <c r="A141" s="17" t="s">
        <v>503</v>
      </c>
      <c r="B141" s="17" t="s">
        <v>29</v>
      </c>
      <c r="C141" s="11">
        <v>1.2</v>
      </c>
      <c r="D141" s="11">
        <v>0.6</v>
      </c>
      <c r="E141" s="11">
        <v>5.3</v>
      </c>
      <c r="F141" s="11">
        <v>4.8</v>
      </c>
      <c r="G141" s="11">
        <v>81</v>
      </c>
    </row>
    <row r="142" spans="1:7" ht="16.2" thickBot="1">
      <c r="A142" s="17" t="s">
        <v>504</v>
      </c>
      <c r="B142" s="17" t="s">
        <v>74</v>
      </c>
      <c r="C142" s="11">
        <v>1.2</v>
      </c>
      <c r="D142" s="11">
        <v>0.6</v>
      </c>
      <c r="E142" s="11">
        <v>5.3</v>
      </c>
      <c r="F142" s="11">
        <v>4.8</v>
      </c>
      <c r="G142" s="11">
        <v>81</v>
      </c>
    </row>
    <row r="143" spans="1:7" ht="16.2" thickBot="1">
      <c r="A143" s="17" t="s">
        <v>505</v>
      </c>
      <c r="B143" s="17" t="s">
        <v>60</v>
      </c>
      <c r="C143" s="11">
        <v>14.04</v>
      </c>
      <c r="D143" s="11">
        <v>11.27</v>
      </c>
      <c r="E143" s="11">
        <v>116.64</v>
      </c>
      <c r="F143" s="11">
        <v>55.35</v>
      </c>
      <c r="G143" s="11">
        <v>753.21</v>
      </c>
    </row>
    <row r="144" spans="1:7" ht="16.2" thickBot="1">
      <c r="A144" s="17" t="s">
        <v>506</v>
      </c>
      <c r="B144" s="17" t="s">
        <v>51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</row>
    <row r="145" spans="1:7" ht="16.2" thickBot="1">
      <c r="A145" s="17" t="s">
        <v>507</v>
      </c>
      <c r="B145" s="17" t="s">
        <v>508</v>
      </c>
      <c r="C145" s="11">
        <v>13.25</v>
      </c>
      <c r="D145" s="11">
        <v>10.64</v>
      </c>
      <c r="E145" s="11">
        <v>110.09</v>
      </c>
      <c r="F145" s="11">
        <v>52.24</v>
      </c>
      <c r="G145" s="11">
        <v>710.9</v>
      </c>
    </row>
    <row r="146" spans="1:7" ht="16.2" thickBot="1">
      <c r="A146" s="17" t="s">
        <v>509</v>
      </c>
      <c r="B146" s="17" t="s">
        <v>510</v>
      </c>
      <c r="C146" s="11">
        <v>5.53</v>
      </c>
      <c r="D146" s="11">
        <v>4.4400000000000004</v>
      </c>
      <c r="E146" s="11">
        <v>45.91</v>
      </c>
      <c r="F146" s="11">
        <v>21.79</v>
      </c>
      <c r="G146" s="11">
        <v>296.5</v>
      </c>
    </row>
    <row r="147" spans="1:7" ht="16.2" thickBot="1">
      <c r="A147" s="17" t="s">
        <v>511</v>
      </c>
      <c r="B147" s="17" t="s">
        <v>512</v>
      </c>
      <c r="C147" s="11">
        <v>4.5999999999999996</v>
      </c>
      <c r="D147" s="11">
        <v>1.64</v>
      </c>
      <c r="E147" s="11">
        <v>10.220000000000001</v>
      </c>
      <c r="F147" s="11">
        <v>5.62</v>
      </c>
      <c r="G147" s="11">
        <v>320.95</v>
      </c>
    </row>
    <row r="148" spans="1:7" ht="16.2" thickBot="1">
      <c r="A148" s="17" t="s">
        <v>513</v>
      </c>
      <c r="B148" s="17" t="s">
        <v>514</v>
      </c>
      <c r="C148" s="11">
        <v>7.0000000000000007E-2</v>
      </c>
      <c r="D148" s="11">
        <v>0.09</v>
      </c>
      <c r="E148" s="11">
        <v>1.1100000000000001</v>
      </c>
      <c r="F148" s="11">
        <v>0.4</v>
      </c>
      <c r="G148" s="11">
        <v>17.940000000000001</v>
      </c>
    </row>
    <row r="149" spans="1:7" ht="16.2" thickBot="1">
      <c r="A149" s="17" t="s">
        <v>515</v>
      </c>
      <c r="B149" s="17" t="s">
        <v>516</v>
      </c>
      <c r="C149" s="11">
        <v>7.6</v>
      </c>
      <c r="D149" s="11">
        <v>2.5</v>
      </c>
      <c r="E149" s="11">
        <v>4.0999999999999996</v>
      </c>
      <c r="F149" s="11">
        <v>4.3</v>
      </c>
      <c r="G149" s="11">
        <v>184</v>
      </c>
    </row>
    <row r="150" spans="1:7" ht="16.2" thickBot="1">
      <c r="A150" s="17" t="s">
        <v>517</v>
      </c>
      <c r="B150" s="17" t="s">
        <v>518</v>
      </c>
      <c r="C150" s="11">
        <v>3.42</v>
      </c>
      <c r="D150" s="11">
        <v>0.38</v>
      </c>
      <c r="E150" s="11">
        <v>4.6900000000000004</v>
      </c>
      <c r="F150" s="11">
        <v>3.75</v>
      </c>
      <c r="G150" s="11">
        <v>95.68</v>
      </c>
    </row>
    <row r="151" spans="1:7" ht="16.2" thickBot="1">
      <c r="A151" s="17" t="s">
        <v>519</v>
      </c>
      <c r="B151" s="17" t="s">
        <v>124</v>
      </c>
      <c r="C151" s="11">
        <v>3.42</v>
      </c>
      <c r="D151" s="11">
        <v>0.38</v>
      </c>
      <c r="E151" s="11">
        <v>4.6900000000000004</v>
      </c>
      <c r="F151" s="11">
        <v>3.75</v>
      </c>
      <c r="G151" s="11">
        <v>95.68</v>
      </c>
    </row>
    <row r="152" spans="1:7" ht="16.2" thickBot="1">
      <c r="A152" s="17" t="s">
        <v>520</v>
      </c>
      <c r="B152" s="17" t="s">
        <v>521</v>
      </c>
      <c r="C152" s="11">
        <v>10.47</v>
      </c>
      <c r="D152" s="11">
        <v>8.4</v>
      </c>
      <c r="E152" s="11">
        <v>86.98</v>
      </c>
      <c r="F152" s="11">
        <v>41.28</v>
      </c>
      <c r="G152" s="11">
        <v>561.69000000000005</v>
      </c>
    </row>
    <row r="153" spans="1:7" ht="16.2" thickBot="1">
      <c r="A153" s="17" t="s">
        <v>522</v>
      </c>
      <c r="B153" s="17" t="s">
        <v>523</v>
      </c>
      <c r="C153" s="11">
        <v>10.47</v>
      </c>
      <c r="D153" s="11">
        <v>8.4</v>
      </c>
      <c r="E153" s="11">
        <v>86.98</v>
      </c>
      <c r="F153" s="11">
        <v>41.28</v>
      </c>
      <c r="G153" s="11">
        <v>561.69000000000005</v>
      </c>
    </row>
    <row r="154" spans="1:7" ht="16.2" thickBot="1">
      <c r="A154" s="17" t="s">
        <v>524</v>
      </c>
      <c r="B154" s="17" t="s">
        <v>525</v>
      </c>
      <c r="C154" s="11">
        <v>0.8</v>
      </c>
      <c r="D154" s="11">
        <v>1.2</v>
      </c>
      <c r="E154" s="11">
        <v>7.4</v>
      </c>
      <c r="F154" s="11">
        <v>10</v>
      </c>
      <c r="G154" s="11">
        <v>610</v>
      </c>
    </row>
    <row r="155" spans="1:7" ht="16.2" thickBot="1">
      <c r="A155" s="17" t="s">
        <v>526</v>
      </c>
      <c r="B155" s="17" t="s">
        <v>527</v>
      </c>
      <c r="C155" s="11">
        <v>1.1499999999999999</v>
      </c>
      <c r="D155" s="11">
        <v>0.77</v>
      </c>
      <c r="E155" s="11">
        <v>6.73</v>
      </c>
      <c r="F155" s="11">
        <v>2.88</v>
      </c>
      <c r="G155" s="11">
        <v>346.15</v>
      </c>
    </row>
    <row r="156" spans="1:7" ht="16.2" thickBot="1">
      <c r="A156" s="17" t="s">
        <v>528</v>
      </c>
      <c r="B156" s="17" t="s">
        <v>529</v>
      </c>
      <c r="C156" s="11">
        <v>36</v>
      </c>
      <c r="D156" s="11">
        <v>9.9</v>
      </c>
      <c r="E156" s="11">
        <v>67.5</v>
      </c>
      <c r="F156" s="11">
        <v>40.5</v>
      </c>
      <c r="G156" s="11">
        <v>2285.1</v>
      </c>
    </row>
    <row r="157" spans="1:7" ht="16.2" thickBot="1">
      <c r="A157" s="17" t="s">
        <v>530</v>
      </c>
      <c r="B157" s="17" t="s">
        <v>421</v>
      </c>
      <c r="C157" s="11">
        <v>6.62</v>
      </c>
      <c r="D157" s="11">
        <v>10.73</v>
      </c>
      <c r="E157" s="11">
        <v>51.86</v>
      </c>
      <c r="F157" s="11">
        <v>184.18</v>
      </c>
      <c r="G157" s="11">
        <v>2895.05</v>
      </c>
    </row>
    <row r="158" spans="1:7" ht="16.2" thickBot="1">
      <c r="A158" s="17" t="s">
        <v>531</v>
      </c>
      <c r="B158" s="17" t="s">
        <v>532</v>
      </c>
      <c r="C158" s="11">
        <v>4.53</v>
      </c>
      <c r="D158" s="11">
        <v>7.34</v>
      </c>
      <c r="E158" s="11">
        <v>35.47</v>
      </c>
      <c r="F158" s="11">
        <v>125.99</v>
      </c>
      <c r="G158" s="11">
        <v>1980.43</v>
      </c>
    </row>
    <row r="159" spans="1:7" ht="16.2" thickBot="1">
      <c r="A159" s="17" t="s">
        <v>533</v>
      </c>
      <c r="B159" s="17" t="s">
        <v>534</v>
      </c>
      <c r="C159" s="11">
        <v>3.97</v>
      </c>
      <c r="D159" s="11">
        <v>6.44</v>
      </c>
      <c r="E159" s="11">
        <v>31.11</v>
      </c>
      <c r="F159" s="11">
        <v>110.5</v>
      </c>
      <c r="G159" s="11">
        <v>1736.89</v>
      </c>
    </row>
    <row r="160" spans="1:7" ht="16.2" thickBot="1">
      <c r="A160" s="17" t="s">
        <v>535</v>
      </c>
      <c r="B160" s="17" t="s">
        <v>536</v>
      </c>
      <c r="C160" s="11">
        <v>3.08</v>
      </c>
      <c r="D160" s="11">
        <v>5</v>
      </c>
      <c r="E160" s="11">
        <v>24.17</v>
      </c>
      <c r="F160" s="11">
        <v>85.83</v>
      </c>
      <c r="G160" s="11">
        <v>1349.17</v>
      </c>
    </row>
    <row r="161" spans="1:7" ht="16.2" thickBot="1">
      <c r="A161" s="17" t="s">
        <v>537</v>
      </c>
      <c r="B161" s="17" t="s">
        <v>538</v>
      </c>
      <c r="C161" s="11">
        <v>7.85</v>
      </c>
      <c r="D161" s="11">
        <v>12.73</v>
      </c>
      <c r="E161" s="11">
        <v>61.52</v>
      </c>
      <c r="F161" s="11">
        <v>218.48</v>
      </c>
      <c r="G161" s="11">
        <v>3434.24</v>
      </c>
    </row>
    <row r="162" spans="1:7" ht="16.2" thickBot="1">
      <c r="A162" s="17" t="s">
        <v>539</v>
      </c>
      <c r="B162" s="17" t="s">
        <v>540</v>
      </c>
      <c r="C162" s="11">
        <v>7.85</v>
      </c>
      <c r="D162" s="11">
        <v>12.73</v>
      </c>
      <c r="E162" s="11">
        <v>61.52</v>
      </c>
      <c r="F162" s="11">
        <v>218.48</v>
      </c>
      <c r="G162" s="11">
        <v>3434.24</v>
      </c>
    </row>
    <row r="163" spans="1:7" ht="16.2" thickBot="1">
      <c r="A163" s="17" t="s">
        <v>541</v>
      </c>
      <c r="B163" s="17" t="s">
        <v>542</v>
      </c>
      <c r="C163" s="11">
        <v>1.27</v>
      </c>
      <c r="D163" s="11">
        <v>0.73</v>
      </c>
      <c r="E163" s="11">
        <v>1.78</v>
      </c>
      <c r="F163" s="11">
        <v>1.33</v>
      </c>
      <c r="G163" s="11">
        <v>46.11</v>
      </c>
    </row>
    <row r="164" spans="1:7" ht="16.2" thickBot="1">
      <c r="A164" s="17" t="s">
        <v>543</v>
      </c>
      <c r="B164" s="17" t="s">
        <v>544</v>
      </c>
      <c r="C164" s="11">
        <v>2.9</v>
      </c>
      <c r="D164" s="11">
        <v>26.09</v>
      </c>
      <c r="E164" s="11">
        <v>130.43</v>
      </c>
      <c r="F164" s="11">
        <v>223.19</v>
      </c>
      <c r="G164" s="11">
        <v>3449.28</v>
      </c>
    </row>
    <row r="165" spans="1:7" ht="16.2" thickBot="1">
      <c r="A165" s="17" t="s">
        <v>545</v>
      </c>
      <c r="B165" s="17" t="s">
        <v>546</v>
      </c>
      <c r="C165" s="11">
        <v>4.84</v>
      </c>
      <c r="D165" s="11">
        <v>43.6</v>
      </c>
      <c r="E165" s="11">
        <v>218</v>
      </c>
      <c r="F165" s="11">
        <v>373.02</v>
      </c>
      <c r="G165" s="11">
        <v>5764.89</v>
      </c>
    </row>
    <row r="166" spans="1:7" ht="16.2" thickBot="1">
      <c r="A166" s="17" t="s">
        <v>547</v>
      </c>
      <c r="B166" s="17" t="s">
        <v>88</v>
      </c>
      <c r="C166" s="11">
        <v>2.25</v>
      </c>
      <c r="D166" s="11">
        <v>0.25</v>
      </c>
      <c r="E166" s="11">
        <v>3.08</v>
      </c>
      <c r="F166" s="11">
        <v>2.4700000000000002</v>
      </c>
      <c r="G166" s="11">
        <v>62.9</v>
      </c>
    </row>
    <row r="167" spans="1:7" ht="16.2" thickBot="1">
      <c r="A167" s="17" t="s">
        <v>548</v>
      </c>
      <c r="B167" s="17" t="s">
        <v>549</v>
      </c>
      <c r="C167" s="11">
        <v>12.58</v>
      </c>
      <c r="D167" s="11">
        <v>1.38</v>
      </c>
      <c r="E167" s="11">
        <v>17.23</v>
      </c>
      <c r="F167" s="11">
        <v>13.79</v>
      </c>
      <c r="G167" s="11">
        <v>351.59</v>
      </c>
    </row>
    <row r="168" spans="1:7" ht="16.2" thickBot="1">
      <c r="A168" s="17" t="s">
        <v>550</v>
      </c>
      <c r="B168" s="17" t="s">
        <v>551</v>
      </c>
      <c r="C168" s="11">
        <v>4.59</v>
      </c>
      <c r="D168" s="11">
        <v>0.5</v>
      </c>
      <c r="E168" s="11">
        <v>6.28</v>
      </c>
      <c r="F168" s="11">
        <v>5.0199999999999996</v>
      </c>
      <c r="G168" s="11">
        <v>128.13999999999999</v>
      </c>
    </row>
    <row r="169" spans="1:7" ht="16.2" thickBot="1">
      <c r="A169" s="17" t="s">
        <v>552</v>
      </c>
      <c r="B169" s="17" t="s">
        <v>94</v>
      </c>
      <c r="C169" s="11">
        <v>10.66</v>
      </c>
      <c r="D169" s="11">
        <v>1.17</v>
      </c>
      <c r="E169" s="11">
        <v>14.6</v>
      </c>
      <c r="F169" s="11">
        <v>11.68</v>
      </c>
      <c r="G169" s="11">
        <v>297.83</v>
      </c>
    </row>
    <row r="170" spans="1:7" ht="16.2" thickBot="1">
      <c r="A170" s="17" t="s">
        <v>553</v>
      </c>
      <c r="B170" s="17" t="s">
        <v>554</v>
      </c>
      <c r="C170" s="11">
        <v>4.59</v>
      </c>
      <c r="D170" s="11">
        <v>0.5</v>
      </c>
      <c r="E170" s="11">
        <v>6.28</v>
      </c>
      <c r="F170" s="11">
        <v>5.0199999999999996</v>
      </c>
      <c r="G170" s="11">
        <v>128.13999999999999</v>
      </c>
    </row>
    <row r="171" spans="1:7" ht="16.2" thickBot="1">
      <c r="A171" s="17" t="s">
        <v>555</v>
      </c>
      <c r="B171" s="17" t="s">
        <v>31</v>
      </c>
      <c r="C171" s="11">
        <v>15.81</v>
      </c>
      <c r="D171" s="11">
        <v>1.73</v>
      </c>
      <c r="E171" s="11">
        <v>21.65</v>
      </c>
      <c r="F171" s="11">
        <v>17.32</v>
      </c>
      <c r="G171" s="11">
        <v>441.72</v>
      </c>
    </row>
    <row r="172" spans="1:7" ht="16.2" thickBot="1">
      <c r="A172" s="17" t="s">
        <v>556</v>
      </c>
      <c r="B172" s="17" t="s">
        <v>557</v>
      </c>
      <c r="C172" s="11">
        <v>17.78</v>
      </c>
      <c r="D172" s="11">
        <v>1.95</v>
      </c>
      <c r="E172" s="11">
        <v>24.35</v>
      </c>
      <c r="F172" s="11">
        <v>19.48</v>
      </c>
      <c r="G172" s="11">
        <v>496.8</v>
      </c>
    </row>
    <row r="173" spans="1:7" ht="16.2" thickBot="1">
      <c r="A173" s="17" t="s">
        <v>558</v>
      </c>
      <c r="B173" s="17" t="s">
        <v>559</v>
      </c>
      <c r="C173" s="11">
        <v>17.399999999999999</v>
      </c>
      <c r="D173" s="11">
        <v>1.91</v>
      </c>
      <c r="E173" s="11">
        <v>23.84</v>
      </c>
      <c r="F173" s="11">
        <v>19.07</v>
      </c>
      <c r="G173" s="11">
        <v>486.29</v>
      </c>
    </row>
    <row r="174" spans="1:7" ht="16.2" thickBot="1">
      <c r="A174" s="17" t="s">
        <v>560</v>
      </c>
      <c r="B174" s="17" t="s">
        <v>185</v>
      </c>
      <c r="C174" s="11">
        <v>7.73</v>
      </c>
      <c r="D174" s="11">
        <v>0.85</v>
      </c>
      <c r="E174" s="11">
        <v>10.59</v>
      </c>
      <c r="F174" s="11">
        <v>8.4700000000000006</v>
      </c>
      <c r="G174" s="11">
        <v>215.98</v>
      </c>
    </row>
    <row r="175" spans="1:7" ht="16.2" thickBot="1">
      <c r="A175" s="17" t="s">
        <v>561</v>
      </c>
      <c r="B175" s="17" t="s">
        <v>163</v>
      </c>
      <c r="C175" s="11">
        <v>1.22</v>
      </c>
      <c r="D175" s="11">
        <v>0.7</v>
      </c>
      <c r="E175" s="11">
        <v>1.78</v>
      </c>
      <c r="F175" s="11">
        <v>1.33</v>
      </c>
      <c r="G175" s="11">
        <v>46.11</v>
      </c>
    </row>
    <row r="176" spans="1:7" ht="16.2" thickBot="1">
      <c r="A176" s="17" t="s">
        <v>562</v>
      </c>
      <c r="B176" s="17" t="s">
        <v>210</v>
      </c>
      <c r="C176" s="11">
        <v>0.6</v>
      </c>
      <c r="D176" s="11">
        <v>1.4</v>
      </c>
      <c r="E176" s="11">
        <v>5</v>
      </c>
      <c r="F176" s="11">
        <v>2.7</v>
      </c>
      <c r="G176" s="11">
        <v>242</v>
      </c>
    </row>
    <row r="177" spans="1:7" ht="16.2" thickBot="1">
      <c r="A177" s="17" t="s">
        <v>563</v>
      </c>
      <c r="B177" s="17" t="s">
        <v>107</v>
      </c>
      <c r="C177" s="11">
        <v>1.74</v>
      </c>
      <c r="D177" s="11">
        <v>2.17</v>
      </c>
      <c r="E177" s="11">
        <v>27.83</v>
      </c>
      <c r="F177" s="11">
        <v>10</v>
      </c>
      <c r="G177" s="11">
        <v>447.83</v>
      </c>
    </row>
    <row r="178" spans="1:7" ht="16.2" thickBot="1">
      <c r="A178" s="17" t="s">
        <v>564</v>
      </c>
      <c r="B178" s="17" t="s">
        <v>565</v>
      </c>
      <c r="C178" s="11">
        <v>1.08</v>
      </c>
      <c r="D178" s="11">
        <v>1.35</v>
      </c>
      <c r="E178" s="11">
        <v>17.3</v>
      </c>
      <c r="F178" s="11">
        <v>6.22</v>
      </c>
      <c r="G178" s="11">
        <v>278.38</v>
      </c>
    </row>
    <row r="179" spans="1:7" ht="16.2" thickBot="1">
      <c r="A179" s="17" t="s">
        <v>566</v>
      </c>
      <c r="B179" s="17" t="s">
        <v>567</v>
      </c>
      <c r="C179" s="11">
        <v>1.18</v>
      </c>
      <c r="D179" s="11">
        <v>1.47</v>
      </c>
      <c r="E179" s="11">
        <v>18.82</v>
      </c>
      <c r="F179" s="11">
        <v>6.76</v>
      </c>
      <c r="G179" s="11">
        <v>302.94</v>
      </c>
    </row>
    <row r="180" spans="1:7" ht="16.2" thickBot="1">
      <c r="A180" s="17" t="s">
        <v>568</v>
      </c>
      <c r="B180" s="17" t="s">
        <v>569</v>
      </c>
      <c r="C180" s="11">
        <v>5.07</v>
      </c>
      <c r="D180" s="11">
        <v>45.59</v>
      </c>
      <c r="E180" s="11">
        <v>227.93</v>
      </c>
      <c r="F180" s="11">
        <v>390.02</v>
      </c>
      <c r="G180" s="11">
        <v>6027.54</v>
      </c>
    </row>
    <row r="181" spans="1:7" ht="16.2" thickBot="1">
      <c r="A181" s="17" t="s">
        <v>570</v>
      </c>
      <c r="B181" s="17" t="s">
        <v>151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</row>
    <row r="182" spans="1:7" ht="16.2" thickBot="1">
      <c r="A182" s="17" t="s">
        <v>571</v>
      </c>
      <c r="B182" s="17" t="s">
        <v>38</v>
      </c>
      <c r="C182" s="11">
        <v>2.08</v>
      </c>
      <c r="D182" s="11">
        <v>0.42</v>
      </c>
      <c r="E182" s="11">
        <v>3.11</v>
      </c>
      <c r="F182" s="11">
        <v>5.67</v>
      </c>
      <c r="G182" s="11">
        <v>112</v>
      </c>
    </row>
    <row r="183" spans="1:7" ht="16.2" thickBot="1">
      <c r="A183" s="17" t="s">
        <v>572</v>
      </c>
      <c r="B183" s="17" t="s">
        <v>174</v>
      </c>
      <c r="C183" s="11">
        <v>7.0000000000000007E-2</v>
      </c>
      <c r="D183" s="11">
        <v>0.09</v>
      </c>
      <c r="E183" s="11">
        <v>1.1000000000000001</v>
      </c>
      <c r="F183" s="11">
        <v>0.4</v>
      </c>
      <c r="G183" s="11">
        <v>17.7</v>
      </c>
    </row>
    <row r="184" spans="1:7" ht="16.2" thickBot="1">
      <c r="A184" s="17" t="s">
        <v>573</v>
      </c>
      <c r="B184" s="17" t="s">
        <v>574</v>
      </c>
      <c r="C184" s="11">
        <v>1.2</v>
      </c>
      <c r="D184" s="11">
        <v>0.6</v>
      </c>
      <c r="E184" s="11">
        <v>5.3</v>
      </c>
      <c r="F184" s="11">
        <v>4.8</v>
      </c>
      <c r="G184" s="11">
        <v>81</v>
      </c>
    </row>
    <row r="185" spans="1:7" ht="16.2" thickBot="1">
      <c r="A185" s="17" t="s">
        <v>575</v>
      </c>
      <c r="B185" s="17" t="s">
        <v>34</v>
      </c>
      <c r="C185" s="11">
        <v>1.2</v>
      </c>
      <c r="D185" s="11">
        <v>0.6</v>
      </c>
      <c r="E185" s="11">
        <v>5.3</v>
      </c>
      <c r="F185" s="11">
        <v>4.8</v>
      </c>
      <c r="G185" s="11">
        <v>81</v>
      </c>
    </row>
    <row r="186" spans="1:7" ht="16.2" thickBot="1">
      <c r="A186" s="17" t="s">
        <v>576</v>
      </c>
      <c r="B186" s="17" t="s">
        <v>577</v>
      </c>
      <c r="C186" s="11">
        <v>1.2</v>
      </c>
      <c r="D186" s="11">
        <v>0.6</v>
      </c>
      <c r="E186" s="11">
        <v>5.3</v>
      </c>
      <c r="F186" s="11">
        <v>4.8</v>
      </c>
      <c r="G186" s="11">
        <v>81</v>
      </c>
    </row>
    <row r="187" spans="1:7" ht="16.2" thickBot="1">
      <c r="A187" s="17" t="s">
        <v>578</v>
      </c>
      <c r="B187" s="17" t="s">
        <v>133</v>
      </c>
      <c r="C187" s="11">
        <v>11.49</v>
      </c>
      <c r="D187" s="11">
        <v>1.26</v>
      </c>
      <c r="E187" s="11">
        <v>15.74</v>
      </c>
      <c r="F187" s="11">
        <v>12.59</v>
      </c>
      <c r="G187" s="11">
        <v>321.02999999999997</v>
      </c>
    </row>
    <row r="188" spans="1:7" ht="16.2" thickBot="1">
      <c r="A188" s="17" t="s">
        <v>579</v>
      </c>
      <c r="B188" s="17" t="s">
        <v>580</v>
      </c>
      <c r="C188" s="11">
        <v>7.56</v>
      </c>
      <c r="D188" s="11">
        <v>12.26</v>
      </c>
      <c r="E188" s="11">
        <v>59.25</v>
      </c>
      <c r="F188" s="11">
        <v>210.43</v>
      </c>
      <c r="G188" s="11">
        <v>3307.57</v>
      </c>
    </row>
    <row r="189" spans="1:7" ht="16.2" thickBot="1">
      <c r="A189" s="17" t="s">
        <v>581</v>
      </c>
      <c r="B189" s="17" t="s">
        <v>582</v>
      </c>
      <c r="C189" s="11">
        <v>7.76</v>
      </c>
      <c r="D189" s="11">
        <v>0.85</v>
      </c>
      <c r="E189" s="11">
        <v>10.63</v>
      </c>
      <c r="F189" s="11">
        <v>8.51</v>
      </c>
      <c r="G189" s="11">
        <v>216.88</v>
      </c>
    </row>
    <row r="190" spans="1:7" ht="16.2" thickBot="1">
      <c r="A190" s="17" t="s">
        <v>583</v>
      </c>
      <c r="B190" s="17" t="s">
        <v>183</v>
      </c>
      <c r="C190" s="11">
        <v>14.76</v>
      </c>
      <c r="D190" s="11">
        <v>5.62</v>
      </c>
      <c r="E190" s="11">
        <v>119.47</v>
      </c>
      <c r="F190" s="11">
        <v>52.71</v>
      </c>
      <c r="G190" s="11">
        <v>2600.14</v>
      </c>
    </row>
    <row r="191" spans="1:7" ht="16.2" thickBot="1">
      <c r="A191" s="17" t="s">
        <v>584</v>
      </c>
      <c r="B191" s="17" t="s">
        <v>585</v>
      </c>
      <c r="C191" s="11">
        <v>7.6</v>
      </c>
      <c r="D191" s="11">
        <v>2.5</v>
      </c>
      <c r="E191" s="11">
        <v>4.0999999999999996</v>
      </c>
      <c r="F191" s="11">
        <v>4.3</v>
      </c>
      <c r="G191" s="11">
        <v>184</v>
      </c>
    </row>
    <row r="192" spans="1:7" ht="16.2" thickBot="1">
      <c r="A192" s="17" t="s">
        <v>586</v>
      </c>
      <c r="B192" s="17" t="s">
        <v>587</v>
      </c>
      <c r="C192" s="11">
        <v>5.47</v>
      </c>
      <c r="D192" s="11">
        <v>8.86</v>
      </c>
      <c r="E192" s="11">
        <v>42.84</v>
      </c>
      <c r="F192" s="11">
        <v>152.16</v>
      </c>
      <c r="G192" s="11">
        <v>2391.6999999999998</v>
      </c>
    </row>
    <row r="193" spans="1:7">
      <c r="A193" s="18" t="s">
        <v>588</v>
      </c>
      <c r="B193" s="18" t="s">
        <v>588</v>
      </c>
      <c r="C193" s="245">
        <v>12.42</v>
      </c>
      <c r="D193" s="245">
        <v>9.9700000000000006</v>
      </c>
      <c r="E193" s="245">
        <v>103.19</v>
      </c>
      <c r="F193" s="245">
        <v>48.97</v>
      </c>
      <c r="G193" s="245">
        <v>666.39</v>
      </c>
    </row>
    <row r="194" spans="1:7" ht="16.2" thickBot="1">
      <c r="A194" s="17" t="s">
        <v>589</v>
      </c>
      <c r="B194" s="17" t="s">
        <v>590</v>
      </c>
      <c r="C194" s="246"/>
      <c r="D194" s="246"/>
      <c r="E194" s="246"/>
      <c r="F194" s="246"/>
      <c r="G194" s="246"/>
    </row>
    <row r="195" spans="1:7" ht="16.2" thickBot="1">
      <c r="A195" s="17" t="s">
        <v>591</v>
      </c>
      <c r="B195" s="17" t="s">
        <v>592</v>
      </c>
      <c r="C195" s="11">
        <v>9.57</v>
      </c>
      <c r="D195" s="11">
        <v>7.69</v>
      </c>
      <c r="E195" s="11">
        <v>79.55</v>
      </c>
      <c r="F195" s="11">
        <v>37.75</v>
      </c>
      <c r="G195" s="11">
        <v>513.69000000000005</v>
      </c>
    </row>
    <row r="196" spans="1:7" ht="16.2" thickBot="1">
      <c r="A196" s="17" t="s">
        <v>593</v>
      </c>
      <c r="B196" s="17" t="s">
        <v>594</v>
      </c>
      <c r="C196" s="11">
        <v>9.43</v>
      </c>
      <c r="D196" s="11">
        <v>7.57</v>
      </c>
      <c r="E196" s="11">
        <v>78.37</v>
      </c>
      <c r="F196" s="11">
        <v>37.19</v>
      </c>
      <c r="G196" s="11">
        <v>506.11</v>
      </c>
    </row>
    <row r="197" spans="1:7" ht="16.2" thickBot="1">
      <c r="A197" s="17" t="s">
        <v>595</v>
      </c>
      <c r="B197" s="17" t="s">
        <v>596</v>
      </c>
      <c r="C197" s="11">
        <v>0.1</v>
      </c>
      <c r="D197" s="11">
        <v>0.13</v>
      </c>
      <c r="E197" s="11">
        <v>0.94</v>
      </c>
      <c r="F197" s="11">
        <v>0.52</v>
      </c>
      <c r="G197" s="11">
        <v>9.0399999999999991</v>
      </c>
    </row>
    <row r="198" spans="1:7" ht="16.2" thickBot="1">
      <c r="A198" s="17" t="s">
        <v>597</v>
      </c>
      <c r="B198" s="17" t="s">
        <v>598</v>
      </c>
      <c r="C198" s="11">
        <v>0.6</v>
      </c>
      <c r="D198" s="11">
        <v>1.4</v>
      </c>
      <c r="E198" s="11">
        <v>5</v>
      </c>
      <c r="F198" s="11">
        <v>2.7</v>
      </c>
      <c r="G198" s="11">
        <v>242</v>
      </c>
    </row>
    <row r="199" spans="1:7" ht="16.2" thickBot="1">
      <c r="A199" s="17" t="s">
        <v>599</v>
      </c>
      <c r="B199" s="17" t="s">
        <v>600</v>
      </c>
      <c r="C199" s="11">
        <v>0.6</v>
      </c>
      <c r="D199" s="11">
        <v>1.4</v>
      </c>
      <c r="E199" s="11">
        <v>5</v>
      </c>
      <c r="F199" s="11">
        <v>2.7</v>
      </c>
      <c r="G199" s="11">
        <v>242</v>
      </c>
    </row>
    <row r="200" spans="1:7" ht="16.2" thickBot="1">
      <c r="A200" s="17" t="s">
        <v>601</v>
      </c>
      <c r="B200" s="17" t="s">
        <v>602</v>
      </c>
      <c r="C200" s="11">
        <v>0.6</v>
      </c>
      <c r="D200" s="11">
        <v>1.4</v>
      </c>
      <c r="E200" s="11">
        <v>5</v>
      </c>
      <c r="F200" s="11">
        <v>2.7</v>
      </c>
      <c r="G200" s="11">
        <v>242</v>
      </c>
    </row>
    <row r="201" spans="1:7" ht="16.2" thickBot="1">
      <c r="A201" s="17" t="s">
        <v>603</v>
      </c>
      <c r="B201" s="17" t="s">
        <v>92</v>
      </c>
      <c r="C201" s="11">
        <v>0.6</v>
      </c>
      <c r="D201" s="11">
        <v>1.4</v>
      </c>
      <c r="E201" s="11">
        <v>5</v>
      </c>
      <c r="F201" s="11">
        <v>2.7</v>
      </c>
      <c r="G201" s="11">
        <v>242</v>
      </c>
    </row>
    <row r="202" spans="1:7" ht="16.2" thickBot="1">
      <c r="A202" s="17" t="s">
        <v>604</v>
      </c>
      <c r="B202" s="17" t="s">
        <v>176</v>
      </c>
      <c r="C202" s="11">
        <v>79.2</v>
      </c>
      <c r="D202" s="11">
        <v>28.16</v>
      </c>
      <c r="E202" s="11">
        <v>176</v>
      </c>
      <c r="F202" s="11">
        <v>96.8</v>
      </c>
      <c r="G202" s="11">
        <v>5526.4</v>
      </c>
    </row>
    <row r="203" spans="1:7" ht="16.2" thickBot="1">
      <c r="A203" s="17" t="s">
        <v>605</v>
      </c>
      <c r="B203" s="17" t="s">
        <v>606</v>
      </c>
      <c r="C203" s="11">
        <v>0.6</v>
      </c>
      <c r="D203" s="11">
        <v>1.4</v>
      </c>
      <c r="E203" s="11">
        <v>5</v>
      </c>
      <c r="F203" s="11">
        <v>2.7</v>
      </c>
      <c r="G203" s="11">
        <v>242</v>
      </c>
    </row>
    <row r="204" spans="1:7" ht="16.2" thickBot="1">
      <c r="A204" s="17" t="s">
        <v>607</v>
      </c>
      <c r="B204" s="17" t="s">
        <v>73</v>
      </c>
      <c r="C204" s="11">
        <v>0.8</v>
      </c>
      <c r="D204" s="11">
        <v>1.2</v>
      </c>
      <c r="E204" s="11">
        <v>7.4</v>
      </c>
      <c r="F204" s="11">
        <v>10</v>
      </c>
      <c r="G204" s="11">
        <v>610</v>
      </c>
    </row>
    <row r="205" spans="1:7" ht="16.2" thickBot="1">
      <c r="A205" s="17" t="s">
        <v>608</v>
      </c>
      <c r="B205" s="17" t="s">
        <v>609</v>
      </c>
      <c r="C205" s="11">
        <v>8</v>
      </c>
      <c r="D205" s="11">
        <v>6.42</v>
      </c>
      <c r="E205" s="11">
        <v>66.489999999999995</v>
      </c>
      <c r="F205" s="11">
        <v>31.55</v>
      </c>
      <c r="G205" s="11">
        <v>429.36</v>
      </c>
    </row>
    <row r="206" spans="1:7" ht="16.2" thickBot="1">
      <c r="A206" s="17" t="s">
        <v>610</v>
      </c>
      <c r="B206" s="17" t="s">
        <v>611</v>
      </c>
      <c r="C206" s="11">
        <v>0.7</v>
      </c>
      <c r="D206" s="11">
        <v>0.4</v>
      </c>
      <c r="E206" s="11">
        <v>2.6</v>
      </c>
      <c r="F206" s="11">
        <v>0.9</v>
      </c>
      <c r="G206" s="11">
        <v>48</v>
      </c>
    </row>
    <row r="207" spans="1:7" ht="16.2" thickBot="1">
      <c r="A207" s="17" t="s">
        <v>612</v>
      </c>
      <c r="B207" s="17" t="s">
        <v>613</v>
      </c>
      <c r="C207" s="11">
        <v>4.6500000000000004</v>
      </c>
      <c r="D207" s="11">
        <v>1.65</v>
      </c>
      <c r="E207" s="11">
        <v>10.33</v>
      </c>
      <c r="F207" s="11">
        <v>5.68</v>
      </c>
      <c r="G207" s="11">
        <v>324.3</v>
      </c>
    </row>
    <row r="208" spans="1:7" ht="16.2" thickBot="1">
      <c r="A208" s="17" t="s">
        <v>614</v>
      </c>
      <c r="B208" s="17" t="s">
        <v>35</v>
      </c>
      <c r="C208" s="11">
        <v>7.6</v>
      </c>
      <c r="D208" s="11">
        <v>2.5</v>
      </c>
      <c r="E208" s="11">
        <v>4.0999999999999996</v>
      </c>
      <c r="F208" s="11">
        <v>4.3</v>
      </c>
      <c r="G208" s="11">
        <v>184</v>
      </c>
    </row>
    <row r="209" spans="1:7" ht="16.2" thickBot="1">
      <c r="A209" s="17" t="s">
        <v>615</v>
      </c>
      <c r="B209" s="17" t="s">
        <v>616</v>
      </c>
      <c r="C209" s="11">
        <v>0.6</v>
      </c>
      <c r="D209" s="11">
        <v>1.4</v>
      </c>
      <c r="E209" s="11">
        <v>5</v>
      </c>
      <c r="F209" s="11">
        <v>2.7</v>
      </c>
      <c r="G209" s="11">
        <v>242</v>
      </c>
    </row>
    <row r="210" spans="1:7" ht="16.2" thickBot="1">
      <c r="A210" s="17" t="s">
        <v>617</v>
      </c>
      <c r="B210" s="17" t="s">
        <v>121</v>
      </c>
      <c r="C210" s="11">
        <v>0.6</v>
      </c>
      <c r="D210" s="11">
        <v>1.4</v>
      </c>
      <c r="E210" s="11">
        <v>5</v>
      </c>
      <c r="F210" s="11">
        <v>2.7</v>
      </c>
      <c r="G210" s="11">
        <v>242</v>
      </c>
    </row>
    <row r="211" spans="1:7" ht="16.2" thickBot="1">
      <c r="A211" s="17" t="s">
        <v>618</v>
      </c>
      <c r="B211" s="17" t="s">
        <v>619</v>
      </c>
      <c r="C211" s="11">
        <v>0.04</v>
      </c>
      <c r="D211" s="11">
        <v>0.05</v>
      </c>
      <c r="E211" s="11">
        <v>0.37</v>
      </c>
      <c r="F211" s="11">
        <v>0.21</v>
      </c>
      <c r="G211" s="11">
        <v>3.6</v>
      </c>
    </row>
    <row r="212" spans="1:7" ht="16.2" thickBot="1">
      <c r="A212" s="17" t="s">
        <v>620</v>
      </c>
      <c r="B212" s="17" t="s">
        <v>621</v>
      </c>
      <c r="C212" s="11">
        <v>5.12</v>
      </c>
      <c r="D212" s="11">
        <v>1.82</v>
      </c>
      <c r="E212" s="11">
        <v>11.38</v>
      </c>
      <c r="F212" s="11">
        <v>6.26</v>
      </c>
      <c r="G212" s="11">
        <v>357.24</v>
      </c>
    </row>
    <row r="213" spans="1:7" ht="16.2" thickBot="1">
      <c r="A213" s="17" t="s">
        <v>622</v>
      </c>
      <c r="B213" s="17" t="s">
        <v>623</v>
      </c>
      <c r="C213" s="11">
        <v>1.9</v>
      </c>
      <c r="D213" s="11">
        <v>1.4</v>
      </c>
      <c r="E213" s="11">
        <v>3.5</v>
      </c>
      <c r="F213" s="11">
        <v>0.7</v>
      </c>
      <c r="G213" s="11">
        <v>0</v>
      </c>
    </row>
    <row r="214" spans="1:7" ht="16.2" thickBot="1">
      <c r="A214" s="17" t="s">
        <v>624</v>
      </c>
      <c r="B214" s="17" t="s">
        <v>625</v>
      </c>
      <c r="C214" s="11">
        <v>1.9</v>
      </c>
      <c r="D214" s="11">
        <v>1.4</v>
      </c>
      <c r="E214" s="11">
        <v>3.5</v>
      </c>
      <c r="F214" s="11">
        <v>0.7</v>
      </c>
      <c r="G214" s="11">
        <v>0</v>
      </c>
    </row>
    <row r="215" spans="1:7" ht="16.2" thickBot="1">
      <c r="A215" s="17" t="s">
        <v>626</v>
      </c>
      <c r="B215" s="17" t="s">
        <v>71</v>
      </c>
      <c r="C215" s="11">
        <v>0.3</v>
      </c>
      <c r="D215" s="11">
        <v>0.4</v>
      </c>
      <c r="E215" s="11">
        <v>2.9</v>
      </c>
      <c r="F215" s="11">
        <v>1.6</v>
      </c>
      <c r="G215" s="11">
        <v>28</v>
      </c>
    </row>
    <row r="216" spans="1:7" ht="16.2" thickBot="1">
      <c r="A216" s="19" t="s">
        <v>627</v>
      </c>
      <c r="B216" s="19" t="s">
        <v>628</v>
      </c>
      <c r="C216" s="12">
        <v>2.67</v>
      </c>
      <c r="D216" s="12">
        <v>3.33</v>
      </c>
      <c r="E216" s="12">
        <v>42.67</v>
      </c>
      <c r="F216" s="12">
        <v>15.33</v>
      </c>
      <c r="G216" s="12">
        <v>686.67</v>
      </c>
    </row>
    <row r="217" spans="1:7" ht="16.2" thickTop="1">
      <c r="A217" s="20" t="s">
        <v>629</v>
      </c>
      <c r="B217" s="20" t="s">
        <v>629</v>
      </c>
    </row>
    <row r="218" spans="1:7">
      <c r="A218" s="20"/>
      <c r="B218" s="20"/>
    </row>
    <row r="219" spans="1:7">
      <c r="A219" s="21"/>
      <c r="B219" s="21"/>
    </row>
    <row r="220" spans="1:7">
      <c r="A220" s="20"/>
      <c r="B220" s="20"/>
    </row>
  </sheetData>
  <mergeCells count="5">
    <mergeCell ref="C193:C194"/>
    <mergeCell ref="D193:D194"/>
    <mergeCell ref="E193:E194"/>
    <mergeCell ref="F193:F194"/>
    <mergeCell ref="G193:G19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Q452"/>
  <sheetViews>
    <sheetView zoomScale="115" zoomScaleNormal="85" workbookViewId="0">
      <selection activeCell="K405" sqref="K405"/>
    </sheetView>
  </sheetViews>
  <sheetFormatPr defaultColWidth="10.796875" defaultRowHeight="15.75" customHeight="1"/>
  <cols>
    <col min="1" max="1" width="6" style="5" bestFit="1" customWidth="1"/>
    <col min="2" max="2" width="16.796875" style="5" customWidth="1"/>
    <col min="3" max="3" width="12.69921875" style="5" customWidth="1"/>
    <col min="4" max="4" width="14" style="5" customWidth="1"/>
    <col min="5" max="5" width="43.19921875" style="5" bestFit="1" customWidth="1"/>
    <col min="6" max="7" width="15.19921875" style="42" customWidth="1"/>
    <col min="8" max="8" width="32" style="31" customWidth="1"/>
    <col min="9" max="9" width="44.296875" style="132" customWidth="1"/>
    <col min="10" max="10" width="37" style="139" bestFit="1" customWidth="1"/>
    <col min="11" max="11" width="43.19921875" style="132" customWidth="1"/>
    <col min="12" max="12" width="35.796875" style="139" bestFit="1" customWidth="1"/>
    <col min="13" max="13" width="41.296875" style="132" bestFit="1" customWidth="1"/>
    <col min="14" max="14" width="29" style="139" bestFit="1" customWidth="1"/>
    <col min="15" max="15" width="35.19921875" style="132" bestFit="1" customWidth="1"/>
    <col min="16" max="16" width="43.19921875" style="139" bestFit="1" customWidth="1"/>
    <col min="17" max="17" width="48.69921875" style="132" bestFit="1" customWidth="1"/>
    <col min="18" max="16384" width="10.796875" style="5"/>
  </cols>
  <sheetData>
    <row r="1" spans="1:17" s="146" customFormat="1" ht="67.5" customHeight="1" thickBot="1">
      <c r="A1" s="36"/>
      <c r="B1" s="36" t="s">
        <v>630</v>
      </c>
      <c r="C1" s="141" t="s">
        <v>631</v>
      </c>
      <c r="D1" s="141" t="s">
        <v>632</v>
      </c>
      <c r="E1" s="145" t="s">
        <v>245</v>
      </c>
      <c r="F1" s="140" t="s">
        <v>633</v>
      </c>
      <c r="G1" s="140" t="s">
        <v>634</v>
      </c>
      <c r="H1" s="235" t="s">
        <v>635</v>
      </c>
      <c r="I1" s="133" t="s">
        <v>636</v>
      </c>
      <c r="J1" s="137" t="s">
        <v>249</v>
      </c>
      <c r="K1" s="133" t="s">
        <v>637</v>
      </c>
      <c r="L1" s="137" t="s">
        <v>638</v>
      </c>
      <c r="M1" s="134" t="s">
        <v>639</v>
      </c>
      <c r="N1" s="137" t="s">
        <v>640</v>
      </c>
      <c r="O1" s="134" t="s">
        <v>641</v>
      </c>
      <c r="P1" s="137" t="s">
        <v>255</v>
      </c>
      <c r="Q1" s="134" t="s">
        <v>642</v>
      </c>
    </row>
    <row r="2" spans="1:17" ht="15.6">
      <c r="A2" s="40" t="s">
        <v>26</v>
      </c>
      <c r="B2" s="5">
        <v>1</v>
      </c>
      <c r="C2" s="5">
        <v>8</v>
      </c>
      <c r="D2" s="42">
        <f>100/(100-C2)</f>
        <v>1.0869565217391304</v>
      </c>
      <c r="E2" s="5" t="str">
        <f>VLOOKUP($A2,'Food full composition_all'!$A$3:$AU$33,3+($B2*2),0)</f>
        <v>Potato starch, unspecified</v>
      </c>
      <c r="F2" s="42">
        <f>VLOOKUP($A2,'Food full composition_all'!$A$3:$BR$33,4+($B2*2),0)</f>
        <v>24.5</v>
      </c>
      <c r="G2" s="42">
        <f>F2*$D$2</f>
        <v>26.630434782608695</v>
      </c>
      <c r="H2" s="136">
        <f>VLOOKUP(E2,'Impact value reference table'!$B$3:$G$216,2,FALSE)</f>
        <v>1.2</v>
      </c>
      <c r="I2" s="222">
        <f>(H2/100)*G2</f>
        <v>0.31956521739130433</v>
      </c>
      <c r="J2" s="138">
        <f>VLOOKUP(E2,'Impact value reference table'!$B$3:$G$216,3,FALSE)</f>
        <v>0.6</v>
      </c>
      <c r="K2" s="135">
        <f t="shared" ref="K2:K65" si="0">(J2/100)*G2</f>
        <v>0.15978260869565217</v>
      </c>
      <c r="L2" s="138">
        <f>VLOOKUP(E2,'Impact value reference table'!$B$3:$G$216,4,FALSE)</f>
        <v>5.3</v>
      </c>
      <c r="M2" s="135">
        <f t="shared" ref="M2:M65" si="1">(L2/100)*G2</f>
        <v>1.4114130434782608</v>
      </c>
      <c r="N2" s="138">
        <f>VLOOKUP(E2,'Impact value reference table'!$B$3:$G$216,5,FALSE)</f>
        <v>4.8</v>
      </c>
      <c r="O2" s="135">
        <f t="shared" ref="O2:O65" si="2">(N2/100)*G2</f>
        <v>1.2782608695652173</v>
      </c>
      <c r="P2" s="138">
        <f>VLOOKUP(E2,'Impact value reference table'!$B$3:$G$216,6,FALSE)</f>
        <v>81</v>
      </c>
      <c r="Q2" s="135">
        <f t="shared" ref="Q2:Q65" si="3">(P2/100)*G2</f>
        <v>21.570652173913043</v>
      </c>
    </row>
    <row r="3" spans="1:17" ht="15.6">
      <c r="A3" s="40" t="s">
        <v>26</v>
      </c>
      <c r="B3" s="5">
        <v>2</v>
      </c>
      <c r="D3" s="42"/>
      <c r="E3" s="5" t="str">
        <f>VLOOKUP($A3,'Food full composition_all'!$A$3:$AU$33,3+($B3*2),0)</f>
        <v>Pea, unspecified</v>
      </c>
      <c r="F3" s="42">
        <f>VLOOKUP($A3,'Food full composition_all'!$A$3:$BR$33,4+($B3*2),0)</f>
        <v>16</v>
      </c>
      <c r="G3" s="42">
        <f>F3*$D$2</f>
        <v>17.391304347826086</v>
      </c>
      <c r="H3" s="136">
        <f>VLOOKUP(E3,'Impact value reference table'!$B$3:$G$216,2,FALSE)</f>
        <v>1.48</v>
      </c>
      <c r="I3" s="222">
        <f t="shared" ref="I3:I65" si="4">(H3/100)*G3</f>
        <v>0.25739130434782609</v>
      </c>
      <c r="J3" s="138">
        <f>VLOOKUP(E3,'Impact value reference table'!$B$3:$G$216,3,FALSE)</f>
        <v>13.31</v>
      </c>
      <c r="K3" s="135">
        <f>(J3/100)*G3</f>
        <v>2.3147826086956518</v>
      </c>
      <c r="L3" s="138">
        <f>VLOOKUP(E3,'Impact value reference table'!$B$3:$G$216,4,FALSE)</f>
        <v>2.81</v>
      </c>
      <c r="M3" s="135">
        <f t="shared" si="1"/>
        <v>0.48869565217391303</v>
      </c>
      <c r="N3" s="138">
        <f>VLOOKUP(E3,'Impact value reference table'!$B$3:$G$216,5,FALSE)</f>
        <v>2.5099999999999998</v>
      </c>
      <c r="O3" s="135">
        <f t="shared" si="2"/>
        <v>0.43652173913043474</v>
      </c>
      <c r="P3" s="138">
        <f>VLOOKUP(E3,'Impact value reference table'!$B$3:$G$216,6,FALSE)</f>
        <v>131.58000000000001</v>
      </c>
      <c r="Q3" s="135">
        <f t="shared" si="3"/>
        <v>22.883478260869566</v>
      </c>
    </row>
    <row r="4" spans="1:17" ht="15.6">
      <c r="A4" s="40" t="s">
        <v>26</v>
      </c>
      <c r="B4" s="5">
        <v>3</v>
      </c>
      <c r="D4" s="42"/>
      <c r="E4" s="5" t="str">
        <f>VLOOKUP($A4,'Food full composition_all'!$A$3:$AU$33,3+($B4*2),0)</f>
        <v>Soy protein concentrate, unspecified</v>
      </c>
      <c r="F4" s="42">
        <f>VLOOKUP($A4,'Food full composition_all'!$A$3:$BR$33,4+($B4*2),0)</f>
        <v>11</v>
      </c>
      <c r="G4" s="42">
        <f t="shared" ref="G4:G20" si="5">F4*$D$2</f>
        <v>11.956521739130434</v>
      </c>
      <c r="H4" s="136">
        <f>VLOOKUP(E4,'Impact value reference table'!$B$3:$G$216,2,FALSE)</f>
        <v>15.81</v>
      </c>
      <c r="I4" s="222">
        <f t="shared" si="4"/>
        <v>1.8903260869565217</v>
      </c>
      <c r="J4" s="138">
        <f>VLOOKUP(E4,'Impact value reference table'!$B$3:$G$216,3,FALSE)</f>
        <v>1.73</v>
      </c>
      <c r="K4" s="135">
        <f>(J4/100)*G4</f>
        <v>0.20684782608695648</v>
      </c>
      <c r="L4" s="138">
        <f>VLOOKUP(E4,'Impact value reference table'!$B$3:$G$216,4,FALSE)</f>
        <v>21.65</v>
      </c>
      <c r="M4" s="135">
        <f t="shared" si="1"/>
        <v>2.588586956521739</v>
      </c>
      <c r="N4" s="138">
        <f>VLOOKUP(E4,'Impact value reference table'!$B$3:$G$216,5,FALSE)</f>
        <v>17.32</v>
      </c>
      <c r="O4" s="135">
        <f t="shared" si="2"/>
        <v>2.0708695652173912</v>
      </c>
      <c r="P4" s="138">
        <f>VLOOKUP(E4,'Impact value reference table'!$B$3:$G$216,6,FALSE)</f>
        <v>441.72</v>
      </c>
      <c r="Q4" s="135">
        <f t="shared" si="3"/>
        <v>52.814347826086951</v>
      </c>
    </row>
    <row r="5" spans="1:17" ht="15.6">
      <c r="A5" s="40" t="s">
        <v>26</v>
      </c>
      <c r="B5" s="5">
        <v>4</v>
      </c>
      <c r="D5" s="42"/>
      <c r="E5" s="5" t="str">
        <f>VLOOKUP($A5,'Food full composition_all'!$A$3:$AU$33,3+($B5*2),0)</f>
        <v>Brown rice, cooked</v>
      </c>
      <c r="F5" s="42">
        <f>VLOOKUP($A5,'Food full composition_all'!$A$3:$BR$33,4+($B5*2),0)</f>
        <v>7.5</v>
      </c>
      <c r="G5" s="42">
        <f t="shared" si="5"/>
        <v>8.1521739130434785</v>
      </c>
      <c r="H5" s="136">
        <f>VLOOKUP(E5,'Impact value reference table'!$B$3:$G$216,2,FALSE)</f>
        <v>0.8</v>
      </c>
      <c r="I5" s="222">
        <f t="shared" si="4"/>
        <v>6.5217391304347824E-2</v>
      </c>
      <c r="J5" s="138">
        <f>VLOOKUP(E5,'Impact value reference table'!$B$3:$G$216,3,FALSE)</f>
        <v>1.2</v>
      </c>
      <c r="K5" s="135">
        <f t="shared" si="0"/>
        <v>9.7826086956521743E-2</v>
      </c>
      <c r="L5" s="138">
        <f>VLOOKUP(E5,'Impact value reference table'!$B$3:$G$216,4,FALSE)</f>
        <v>7.4</v>
      </c>
      <c r="M5" s="135">
        <f t="shared" si="1"/>
        <v>0.60326086956521752</v>
      </c>
      <c r="N5" s="138">
        <f>VLOOKUP(E5,'Impact value reference table'!$B$3:$G$216,5,FALSE)</f>
        <v>10</v>
      </c>
      <c r="O5" s="135">
        <f t="shared" si="2"/>
        <v>0.81521739130434789</v>
      </c>
      <c r="P5" s="138">
        <f>VLOOKUP(E5,'Impact value reference table'!$B$3:$G$216,6,FALSE)</f>
        <v>610</v>
      </c>
      <c r="Q5" s="135">
        <f t="shared" si="3"/>
        <v>49.728260869565219</v>
      </c>
    </row>
    <row r="6" spans="1:17" ht="15.6">
      <c r="A6" s="40" t="s">
        <v>26</v>
      </c>
      <c r="B6" s="5">
        <v>5</v>
      </c>
      <c r="D6" s="42"/>
      <c r="E6" s="5" t="str">
        <f>VLOOKUP($A6,'Food full composition_all'!$A$3:$AU$33,3+($B6*2),0)</f>
        <v>Brewer's yeast, unspecified</v>
      </c>
      <c r="F6" s="42">
        <f>VLOOKUP($A6,'Food full composition_all'!$A$3:$BR$33,4+($B6*2),0)</f>
        <v>5.8</v>
      </c>
      <c r="G6" s="42">
        <f t="shared" si="5"/>
        <v>6.3043478260869561</v>
      </c>
      <c r="H6" s="136">
        <f>VLOOKUP(E6,'Impact value reference table'!$B$3:$G$216,2,FALSE)</f>
        <v>0</v>
      </c>
      <c r="I6" s="222">
        <f t="shared" si="4"/>
        <v>0</v>
      </c>
      <c r="J6" s="138">
        <f>VLOOKUP(E6,'Impact value reference table'!$B$3:$G$216,3,FALSE)</f>
        <v>0</v>
      </c>
      <c r="K6" s="135">
        <f t="shared" si="0"/>
        <v>0</v>
      </c>
      <c r="L6" s="138">
        <f>VLOOKUP(E6,'Impact value reference table'!$B$3:$G$216,4,FALSE)</f>
        <v>0</v>
      </c>
      <c r="M6" s="135">
        <f t="shared" si="1"/>
        <v>0</v>
      </c>
      <c r="N6" s="138">
        <f>VLOOKUP(E6,'Impact value reference table'!$B$3:$G$216,5,FALSE)</f>
        <v>0</v>
      </c>
      <c r="O6" s="135">
        <f t="shared" si="2"/>
        <v>0</v>
      </c>
      <c r="P6" s="138">
        <f>VLOOKUP(E6,'Impact value reference table'!$B$3:$G$216,6,FALSE)</f>
        <v>0</v>
      </c>
      <c r="Q6" s="135">
        <f t="shared" si="3"/>
        <v>0</v>
      </c>
    </row>
    <row r="7" spans="1:17" ht="15.6">
      <c r="A7" s="40" t="s">
        <v>26</v>
      </c>
      <c r="B7" s="5">
        <v>6</v>
      </c>
      <c r="D7" s="42"/>
      <c r="E7" s="5" t="str">
        <f>VLOOKUP($A7,'Food full composition_all'!$A$3:$AU$33,3+($B7*2),0)</f>
        <v>Sweet potato, cooked</v>
      </c>
      <c r="F7" s="42">
        <f>VLOOKUP($A7,'Food full composition_all'!$A$3:$BR$33,4+($B7*2),0)</f>
        <v>4.3</v>
      </c>
      <c r="G7" s="42">
        <f t="shared" si="5"/>
        <v>4.6739130434782608</v>
      </c>
      <c r="H7" s="136">
        <f>VLOOKUP(E7,'Impact value reference table'!$B$3:$G$216,2,FALSE)</f>
        <v>1.2</v>
      </c>
      <c r="I7" s="222">
        <f t="shared" si="4"/>
        <v>5.6086956521739131E-2</v>
      </c>
      <c r="J7" s="138">
        <f>VLOOKUP(E7,'Impact value reference table'!$B$3:$G$216,3,FALSE)</f>
        <v>0.6</v>
      </c>
      <c r="K7" s="135">
        <f t="shared" si="0"/>
        <v>2.8043478260869566E-2</v>
      </c>
      <c r="L7" s="138">
        <f>VLOOKUP(E7,'Impact value reference table'!$B$3:$G$216,4,FALSE)</f>
        <v>5.3</v>
      </c>
      <c r="M7" s="135">
        <f t="shared" si="1"/>
        <v>0.24771739130434781</v>
      </c>
      <c r="N7" s="138">
        <f>VLOOKUP(E7,'Impact value reference table'!$B$3:$G$216,5,FALSE)</f>
        <v>4.8</v>
      </c>
      <c r="O7" s="135">
        <f t="shared" si="2"/>
        <v>0.22434782608695653</v>
      </c>
      <c r="P7" s="138">
        <f>VLOOKUP(E7,'Impact value reference table'!$B$3:$G$216,6,FALSE)</f>
        <v>81</v>
      </c>
      <c r="Q7" s="135">
        <f t="shared" si="3"/>
        <v>3.7858695652173915</v>
      </c>
    </row>
    <row r="8" spans="1:17" ht="15.6">
      <c r="A8" s="40" t="s">
        <v>26</v>
      </c>
      <c r="B8" s="5">
        <v>7</v>
      </c>
      <c r="D8" s="42"/>
      <c r="E8" s="5" t="str">
        <f>VLOOKUP($A8,'Food full composition_all'!$A$3:$AU$33,3+($B8*2),0)</f>
        <v>Whole oats, raw</v>
      </c>
      <c r="F8" s="42">
        <f>VLOOKUP($A8,'Food full composition_all'!$A$3:$BR$33,4+($B8*2),0)</f>
        <v>5.5</v>
      </c>
      <c r="G8" s="42">
        <f t="shared" si="5"/>
        <v>5.9782608695652169</v>
      </c>
      <c r="H8" s="136">
        <f>VLOOKUP(E8,'Impact value reference table'!$B$3:$G$216,2,FALSE)</f>
        <v>7.6</v>
      </c>
      <c r="I8" s="222">
        <f t="shared" si="4"/>
        <v>0.45434782608695645</v>
      </c>
      <c r="J8" s="138">
        <f>VLOOKUP(E8,'Impact value reference table'!$B$3:$G$216,3,FALSE)</f>
        <v>2.5</v>
      </c>
      <c r="K8" s="135">
        <f t="shared" si="0"/>
        <v>0.14945652173913043</v>
      </c>
      <c r="L8" s="138">
        <f>VLOOKUP(E8,'Impact value reference table'!$B$3:$G$216,4,FALSE)</f>
        <v>4.0999999999999996</v>
      </c>
      <c r="M8" s="135">
        <f t="shared" si="1"/>
        <v>0.24510869565217386</v>
      </c>
      <c r="N8" s="138">
        <f>VLOOKUP(E8,'Impact value reference table'!$B$3:$G$216,5,FALSE)</f>
        <v>4.3</v>
      </c>
      <c r="O8" s="135">
        <f t="shared" si="2"/>
        <v>0.25706521739130428</v>
      </c>
      <c r="P8" s="138">
        <f>VLOOKUP(E8,'Impact value reference table'!$B$3:$G$216,6,FALSE)</f>
        <v>184</v>
      </c>
      <c r="Q8" s="135">
        <f t="shared" si="3"/>
        <v>11</v>
      </c>
    </row>
    <row r="9" spans="1:17" ht="15.6">
      <c r="A9" s="40" t="s">
        <v>26</v>
      </c>
      <c r="B9" s="5">
        <v>8</v>
      </c>
      <c r="D9" s="42"/>
      <c r="E9" s="5" t="str">
        <f>VLOOKUP($A9,'Food full composition_all'!$A$3:$AU$33,3+($B9*2),0)</f>
        <v>Pea, cooked</v>
      </c>
      <c r="F9" s="42">
        <f>VLOOKUP($A9,'Food full composition_all'!$A$3:$BR$33,4+($B9*2),0)</f>
        <v>4</v>
      </c>
      <c r="G9" s="42">
        <f t="shared" si="5"/>
        <v>4.3478260869565215</v>
      </c>
      <c r="H9" s="136">
        <f>VLOOKUP(E9,'Impact value reference table'!$B$3:$G$216,2,FALSE)</f>
        <v>1.41</v>
      </c>
      <c r="I9" s="222">
        <f t="shared" si="4"/>
        <v>6.1304347826086951E-2</v>
      </c>
      <c r="J9" s="138">
        <f>VLOOKUP(E9,'Impact value reference table'!$B$3:$G$216,3,FALSE)</f>
        <v>12.72</v>
      </c>
      <c r="K9" s="135">
        <f t="shared" si="0"/>
        <v>0.55304347826086953</v>
      </c>
      <c r="L9" s="138">
        <f>VLOOKUP(E9,'Impact value reference table'!$B$3:$G$216,4,FALSE)</f>
        <v>2.69</v>
      </c>
      <c r="M9" s="135">
        <f t="shared" si="1"/>
        <v>0.11695652173913043</v>
      </c>
      <c r="N9" s="138">
        <f>VLOOKUP(E9,'Impact value reference table'!$B$3:$G$216,5,FALSE)</f>
        <v>2.4</v>
      </c>
      <c r="O9" s="135">
        <f t="shared" si="2"/>
        <v>0.10434782608695652</v>
      </c>
      <c r="P9" s="138">
        <f>VLOOKUP(E9,'Impact value reference table'!$B$3:$G$216,6,FALSE)</f>
        <v>125.81</v>
      </c>
      <c r="Q9" s="135">
        <f t="shared" si="3"/>
        <v>5.47</v>
      </c>
    </row>
    <row r="10" spans="1:17" ht="15.6">
      <c r="A10" s="40" t="s">
        <v>26</v>
      </c>
      <c r="B10" s="5">
        <v>9</v>
      </c>
      <c r="D10" s="42"/>
      <c r="E10" s="5" t="str">
        <f>VLOOKUP($A10,'Food full composition_all'!$A$3:$AU$33,3+($B10*2),0)</f>
        <v>Pea, cooked</v>
      </c>
      <c r="F10" s="42">
        <f>VLOOKUP($A10,'Food full composition_all'!$A$3:$BR$33,4+($B10*2),0)</f>
        <v>3</v>
      </c>
      <c r="G10" s="42">
        <f t="shared" si="5"/>
        <v>3.2608695652173911</v>
      </c>
      <c r="H10" s="136">
        <f>VLOOKUP(E10,'Impact value reference table'!$B$3:$G$216,2,FALSE)</f>
        <v>1.41</v>
      </c>
      <c r="I10" s="222">
        <f t="shared" si="4"/>
        <v>4.5978260869565211E-2</v>
      </c>
      <c r="J10" s="138">
        <f>VLOOKUP(E10,'Impact value reference table'!$B$3:$G$216,3,FALSE)</f>
        <v>12.72</v>
      </c>
      <c r="K10" s="135">
        <f t="shared" si="0"/>
        <v>0.4147826086956522</v>
      </c>
      <c r="L10" s="138">
        <f>VLOOKUP(E10,'Impact value reference table'!$B$3:$G$216,4,FALSE)</f>
        <v>2.69</v>
      </c>
      <c r="M10" s="135">
        <f t="shared" si="1"/>
        <v>8.7717391304347817E-2</v>
      </c>
      <c r="N10" s="138">
        <f>VLOOKUP(E10,'Impact value reference table'!$B$3:$G$216,5,FALSE)</f>
        <v>2.4</v>
      </c>
      <c r="O10" s="135">
        <f t="shared" si="2"/>
        <v>7.8260869565217384E-2</v>
      </c>
      <c r="P10" s="138">
        <f>VLOOKUP(E10,'Impact value reference table'!$B$3:$G$216,6,FALSE)</f>
        <v>125.81</v>
      </c>
      <c r="Q10" s="135">
        <f t="shared" si="3"/>
        <v>4.1025</v>
      </c>
    </row>
    <row r="11" spans="1:17" ht="15.6">
      <c r="A11" s="40" t="s">
        <v>26</v>
      </c>
      <c r="B11" s="5">
        <v>10</v>
      </c>
      <c r="D11" s="42"/>
      <c r="E11" s="5" t="str">
        <f>VLOOKUP($A11,'Food full composition_all'!$A$3:$AU$33,3+($B11*2),0)</f>
        <v>Carrot, unspecified</v>
      </c>
      <c r="F11" s="42">
        <f>VLOOKUP($A11,'Food full composition_all'!$A$3:$BR$33,4+($B11*2),0)</f>
        <v>2</v>
      </c>
      <c r="G11" s="42">
        <f t="shared" si="5"/>
        <v>2.1739130434782608</v>
      </c>
      <c r="H11" s="136">
        <f>VLOOKUP(E11,'Impact value reference table'!$B$3:$G$216,2,FALSE)</f>
        <v>0.73</v>
      </c>
      <c r="I11" s="222">
        <f t="shared" si="4"/>
        <v>1.5869565217391305E-2</v>
      </c>
      <c r="J11" s="138">
        <f>VLOOKUP(E11,'Impact value reference table'!$B$3:$G$216,3,FALSE)</f>
        <v>0.98</v>
      </c>
      <c r="K11" s="135">
        <f t="shared" si="0"/>
        <v>2.1304347826086954E-2</v>
      </c>
      <c r="L11" s="138">
        <f>VLOOKUP(E11,'Impact value reference table'!$B$3:$G$216,4,FALSE)</f>
        <v>7.07</v>
      </c>
      <c r="M11" s="135">
        <f t="shared" si="1"/>
        <v>0.15369565217391304</v>
      </c>
      <c r="N11" s="138">
        <f>VLOOKUP(E11,'Impact value reference table'!$B$3:$G$216,5,FALSE)</f>
        <v>3.9</v>
      </c>
      <c r="O11" s="135">
        <f t="shared" si="2"/>
        <v>8.478260869565217E-2</v>
      </c>
      <c r="P11" s="138">
        <f>VLOOKUP(E11,'Impact value reference table'!$B$3:$G$216,6,FALSE)</f>
        <v>68.290000000000006</v>
      </c>
      <c r="Q11" s="135">
        <f t="shared" si="3"/>
        <v>1.4845652173913044</v>
      </c>
    </row>
    <row r="12" spans="1:17" ht="15.6">
      <c r="A12" s="40" t="s">
        <v>26</v>
      </c>
      <c r="B12" s="5">
        <v>11</v>
      </c>
      <c r="D12" s="42"/>
      <c r="E12" s="5" t="str">
        <f>VLOOKUP($A12,'Food full composition_all'!$A$3:$AU$33,3+($B12*2),0)</f>
        <v>Sunflower oil, unspecified</v>
      </c>
      <c r="F12" s="42">
        <f>VLOOKUP($A12,'Food full composition_all'!$A$3:$BR$33,4+($B12*2),0)</f>
        <v>0.09</v>
      </c>
      <c r="G12" s="42">
        <f t="shared" si="5"/>
        <v>9.7826086956521729E-2</v>
      </c>
      <c r="H12" s="136">
        <f>VLOOKUP(E12,'Impact value reference table'!$B$3:$G$216,2,FALSE)</f>
        <v>2.08</v>
      </c>
      <c r="I12" s="222">
        <f t="shared" si="4"/>
        <v>2.0347826086956518E-3</v>
      </c>
      <c r="J12" s="138">
        <f>VLOOKUP(E12,'Impact value reference table'!$B$3:$G$216,3,FALSE)</f>
        <v>0.42</v>
      </c>
      <c r="K12" s="135">
        <f t="shared" si="0"/>
        <v>4.1086956521739124E-4</v>
      </c>
      <c r="L12" s="138">
        <f>VLOOKUP(E12,'Impact value reference table'!$B$3:$G$216,4,FALSE)</f>
        <v>3.11</v>
      </c>
      <c r="M12" s="135">
        <f t="shared" si="1"/>
        <v>3.0423913043478258E-3</v>
      </c>
      <c r="N12" s="138">
        <f>VLOOKUP(E12,'Impact value reference table'!$B$3:$G$216,5,FALSE)</f>
        <v>5.67</v>
      </c>
      <c r="O12" s="135">
        <f t="shared" si="2"/>
        <v>5.5467391304347821E-3</v>
      </c>
      <c r="P12" s="138">
        <f>VLOOKUP(E12,'Impact value reference table'!$B$3:$G$216,6,FALSE)</f>
        <v>112</v>
      </c>
      <c r="Q12" s="135">
        <f t="shared" si="3"/>
        <v>0.10956521739130434</v>
      </c>
    </row>
    <row r="13" spans="1:17" ht="15.6">
      <c r="A13" s="40" t="s">
        <v>26</v>
      </c>
      <c r="B13" s="5">
        <v>12</v>
      </c>
      <c r="D13" s="42"/>
      <c r="E13" s="5" t="str">
        <f>VLOOKUP($A13,'Food full composition_all'!$A$3:$AU$33,3+($B13*2),0)</f>
        <v>Hydrolysed vegetables</v>
      </c>
      <c r="F13" s="42">
        <f>VLOOKUP($A13,'Food full composition_all'!$A$3:$BR$33,4+($B13*2),0)</f>
        <v>0</v>
      </c>
      <c r="G13" s="42">
        <f t="shared" si="5"/>
        <v>0</v>
      </c>
      <c r="H13" s="136"/>
      <c r="I13" s="222">
        <f t="shared" si="4"/>
        <v>0</v>
      </c>
      <c r="J13" s="138"/>
      <c r="K13" s="135">
        <f t="shared" si="0"/>
        <v>0</v>
      </c>
      <c r="L13" s="138"/>
      <c r="M13" s="135">
        <f t="shared" si="1"/>
        <v>0</v>
      </c>
      <c r="N13" s="138"/>
      <c r="O13" s="135">
        <f t="shared" si="2"/>
        <v>0</v>
      </c>
      <c r="P13" s="138"/>
      <c r="Q13" s="135">
        <f t="shared" si="3"/>
        <v>0</v>
      </c>
    </row>
    <row r="14" spans="1:17" ht="15.6">
      <c r="A14" s="40" t="s">
        <v>26</v>
      </c>
      <c r="B14" s="5">
        <v>13</v>
      </c>
      <c r="D14" s="42"/>
      <c r="E14" s="5" t="str">
        <f>VLOOKUP($A14,'Food full composition_all'!$A$3:$AU$33,3+($B14*2),0)</f>
        <v>Lentil, cooked</v>
      </c>
      <c r="F14" s="42">
        <f>VLOOKUP($A14,'Food full composition_all'!$A$3:$BR$33,4+($B14*2),0)</f>
        <v>0.5</v>
      </c>
      <c r="G14" s="42">
        <f t="shared" si="5"/>
        <v>0.54347826086956519</v>
      </c>
      <c r="H14" s="136">
        <f>VLOOKUP(E14,'Impact value reference table'!$B$3:$G$216,2,FALSE)</f>
        <v>5.68</v>
      </c>
      <c r="I14" s="222">
        <f t="shared" si="4"/>
        <v>3.0869565217391301E-2</v>
      </c>
      <c r="J14" s="138">
        <f>VLOOKUP(E14,'Impact value reference table'!$B$3:$G$216,3,FALSE)</f>
        <v>0.62</v>
      </c>
      <c r="K14" s="135">
        <f t="shared" si="0"/>
        <v>3.3695652173913039E-3</v>
      </c>
      <c r="L14" s="138">
        <f>VLOOKUP(E14,'Impact value reference table'!$B$3:$G$216,4,FALSE)</f>
        <v>7.78</v>
      </c>
      <c r="M14" s="135">
        <f t="shared" si="1"/>
        <v>4.2282608695652174E-2</v>
      </c>
      <c r="N14" s="138">
        <f>VLOOKUP(E14,'Impact value reference table'!$B$3:$G$216,5,FALSE)</f>
        <v>6.22</v>
      </c>
      <c r="O14" s="135">
        <f t="shared" si="2"/>
        <v>3.3804347826086954E-2</v>
      </c>
      <c r="P14" s="138">
        <f>VLOOKUP(E14,'Impact value reference table'!$B$3:$G$216,6,FALSE)</f>
        <v>158.63</v>
      </c>
      <c r="Q14" s="135">
        <f t="shared" si="3"/>
        <v>0.8621195652173913</v>
      </c>
    </row>
    <row r="15" spans="1:17" ht="15.6">
      <c r="A15" s="40" t="s">
        <v>26</v>
      </c>
      <c r="B15" s="5">
        <v>14</v>
      </c>
      <c r="D15" s="42"/>
      <c r="E15" s="5" t="str">
        <f>VLOOKUP($A15,'Food full composition_all'!$A$3:$AU$33,3+($B15*2),0)</f>
        <v>Sunflower oil, unspecified</v>
      </c>
      <c r="F15" s="42">
        <f>VLOOKUP($A15,'Food full composition_all'!$A$3:$BR$33,4+($B15*2),0)</f>
        <v>0.5</v>
      </c>
      <c r="G15" s="42">
        <f t="shared" si="5"/>
        <v>0.54347826086956519</v>
      </c>
      <c r="H15" s="136">
        <f>VLOOKUP(E15,'Impact value reference table'!$B$3:$G$216,2,FALSE)</f>
        <v>2.08</v>
      </c>
      <c r="I15" s="222">
        <f t="shared" si="4"/>
        <v>1.1304347826086955E-2</v>
      </c>
      <c r="J15" s="138">
        <f>VLOOKUP(E15,'Impact value reference table'!$B$3:$G$216,3,FALSE)</f>
        <v>0.42</v>
      </c>
      <c r="K15" s="135">
        <f t="shared" si="0"/>
        <v>2.2826086956521737E-3</v>
      </c>
      <c r="L15" s="138">
        <f>VLOOKUP(E15,'Impact value reference table'!$B$3:$G$216,4,FALSE)</f>
        <v>3.11</v>
      </c>
      <c r="M15" s="135">
        <f t="shared" si="1"/>
        <v>1.6902173913043477E-2</v>
      </c>
      <c r="N15" s="138">
        <f>VLOOKUP(E15,'Impact value reference table'!$B$3:$G$216,5,FALSE)</f>
        <v>5.67</v>
      </c>
      <c r="O15" s="135">
        <f t="shared" si="2"/>
        <v>3.0815217391304345E-2</v>
      </c>
      <c r="P15" s="138">
        <f>VLOOKUP(E15,'Impact value reference table'!$B$3:$G$216,6,FALSE)</f>
        <v>112</v>
      </c>
      <c r="Q15" s="135">
        <f t="shared" si="3"/>
        <v>0.60869565217391308</v>
      </c>
    </row>
    <row r="16" spans="1:17" ht="15.6">
      <c r="A16" s="40" t="s">
        <v>26</v>
      </c>
      <c r="B16" s="5">
        <v>15</v>
      </c>
      <c r="D16" s="42"/>
      <c r="E16" s="5" t="str">
        <f>VLOOKUP($A16,'Food full composition_all'!$A$3:$AU$33,3+($B16*2),0)</f>
        <v>Minerals</v>
      </c>
      <c r="F16" s="42">
        <f>VLOOKUP($A16,'Food full composition_all'!$A$3:$BR$33,4+($B16*2),0)</f>
        <v>0</v>
      </c>
      <c r="G16" s="42">
        <f t="shared" si="5"/>
        <v>0</v>
      </c>
      <c r="H16" s="136"/>
      <c r="I16" s="222">
        <f t="shared" si="4"/>
        <v>0</v>
      </c>
      <c r="J16" s="138"/>
      <c r="K16" s="135">
        <f t="shared" si="0"/>
        <v>0</v>
      </c>
      <c r="L16" s="138"/>
      <c r="M16" s="135">
        <f t="shared" si="1"/>
        <v>0</v>
      </c>
      <c r="N16" s="138"/>
      <c r="O16" s="135">
        <f t="shared" si="2"/>
        <v>0</v>
      </c>
      <c r="P16" s="138"/>
      <c r="Q16" s="135">
        <f t="shared" si="3"/>
        <v>0</v>
      </c>
    </row>
    <row r="17" spans="1:17" ht="15.6">
      <c r="A17" s="40" t="s">
        <v>26</v>
      </c>
      <c r="B17" s="5">
        <v>16</v>
      </c>
      <c r="D17" s="42"/>
      <c r="E17" s="5" t="str">
        <f>VLOOKUP($A17,'Food full composition_all'!$A$3:$AU$33,3+($B17*2),0)</f>
        <v>Micro algae</v>
      </c>
      <c r="F17" s="42">
        <f>VLOOKUP($A17,'Food full composition_all'!$A$3:$BR$33,4+($B17*2),0)</f>
        <v>0</v>
      </c>
      <c r="G17" s="42">
        <f t="shared" si="5"/>
        <v>0</v>
      </c>
      <c r="H17" s="136"/>
      <c r="I17" s="222">
        <f t="shared" si="4"/>
        <v>0</v>
      </c>
      <c r="J17" s="138"/>
      <c r="K17" s="135">
        <f t="shared" si="0"/>
        <v>0</v>
      </c>
      <c r="L17" s="138"/>
      <c r="M17" s="135">
        <f t="shared" si="1"/>
        <v>0</v>
      </c>
      <c r="N17" s="138"/>
      <c r="O17" s="135">
        <f t="shared" si="2"/>
        <v>0</v>
      </c>
      <c r="P17" s="138"/>
      <c r="Q17" s="135">
        <f t="shared" si="3"/>
        <v>0</v>
      </c>
    </row>
    <row r="18" spans="1:17" ht="15.6">
      <c r="A18" s="40" t="s">
        <v>26</v>
      </c>
      <c r="B18" s="5">
        <v>17</v>
      </c>
      <c r="D18" s="42"/>
      <c r="E18" s="5" t="str">
        <f>VLOOKUP($A18,'Food full composition_all'!$A$3:$AU$33,3+($B18*2),0)</f>
        <v>Blueberry, unspecified</v>
      </c>
      <c r="F18" s="42">
        <f>VLOOKUP($A18,'Food full composition_all'!$A$3:$BR$33,4+($B18*2),0)</f>
        <v>0.5</v>
      </c>
      <c r="G18" s="42">
        <f t="shared" si="5"/>
        <v>0.54347826086956519</v>
      </c>
      <c r="H18" s="136">
        <f>VLOOKUP(E18,'Impact value reference table'!$B$3:$G$216,2,FALSE)</f>
        <v>4.21</v>
      </c>
      <c r="I18" s="222">
        <f t="shared" si="4"/>
        <v>2.2880434782608695E-2</v>
      </c>
      <c r="J18" s="138">
        <f>VLOOKUP(E18,'Impact value reference table'!$B$3:$G$216,3,FALSE)</f>
        <v>2.63</v>
      </c>
      <c r="K18" s="135">
        <f t="shared" si="0"/>
        <v>1.4293478260869564E-2</v>
      </c>
      <c r="L18" s="138">
        <f>VLOOKUP(E18,'Impact value reference table'!$B$3:$G$216,4,FALSE)</f>
        <v>21.05</v>
      </c>
      <c r="M18" s="135">
        <f t="shared" si="1"/>
        <v>0.11440217391304348</v>
      </c>
      <c r="N18" s="138">
        <f>VLOOKUP(E18,'Impact value reference table'!$B$3:$G$216,5,FALSE)</f>
        <v>10.7</v>
      </c>
      <c r="O18" s="135">
        <f t="shared" si="2"/>
        <v>5.8152173913043476E-2</v>
      </c>
      <c r="P18" s="138">
        <f>VLOOKUP(E18,'Impact value reference table'!$B$3:$G$216,6,FALSE)</f>
        <v>736.84</v>
      </c>
      <c r="Q18" s="135">
        <f t="shared" si="3"/>
        <v>4.0045652173913044</v>
      </c>
    </row>
    <row r="19" spans="1:17" ht="15" customHeight="1">
      <c r="A19" s="40" t="s">
        <v>26</v>
      </c>
      <c r="B19" s="5">
        <v>18</v>
      </c>
      <c r="D19" s="42"/>
      <c r="E19" s="5" t="str">
        <f>VLOOKUP($A19,'Food full composition_all'!$A$3:$AU$33,3+($B19*2),0)</f>
        <v>Cranberries</v>
      </c>
      <c r="F19" s="42">
        <f>VLOOKUP($A19,'Food full composition_all'!$A$3:$BR$33,4+($B19*2),0)</f>
        <v>0</v>
      </c>
      <c r="G19" s="42">
        <f t="shared" si="5"/>
        <v>0</v>
      </c>
      <c r="H19" s="136"/>
      <c r="I19" s="222">
        <f t="shared" si="4"/>
        <v>0</v>
      </c>
      <c r="J19" s="138"/>
      <c r="K19" s="135">
        <f t="shared" si="0"/>
        <v>0</v>
      </c>
      <c r="L19" s="138"/>
      <c r="M19" s="135">
        <f t="shared" si="1"/>
        <v>0</v>
      </c>
      <c r="N19" s="138"/>
      <c r="O19" s="135">
        <f t="shared" si="2"/>
        <v>0</v>
      </c>
      <c r="P19" s="138"/>
      <c r="Q19" s="135">
        <f t="shared" si="3"/>
        <v>0</v>
      </c>
    </row>
    <row r="20" spans="1:17" s="179" customFormat="1" ht="15.6">
      <c r="A20" s="180" t="s">
        <v>26</v>
      </c>
      <c r="B20" s="179">
        <v>19</v>
      </c>
      <c r="D20" s="181"/>
      <c r="E20" s="179" t="str">
        <f>VLOOKUP($A20,'Food full composition_all'!$A$3:$AU$33,3+($B20*2),0)</f>
        <v>Pumpkin</v>
      </c>
      <c r="F20" s="181">
        <f>VLOOKUP($A20,'Food full composition_all'!$A$3:$BR$33,4+($B20*2),0)</f>
        <v>0</v>
      </c>
      <c r="G20" s="181">
        <f t="shared" si="5"/>
        <v>0</v>
      </c>
      <c r="H20" s="182"/>
      <c r="I20" s="223">
        <f t="shared" si="4"/>
        <v>0</v>
      </c>
      <c r="J20" s="183"/>
      <c r="K20" s="184">
        <f t="shared" si="0"/>
        <v>0</v>
      </c>
      <c r="L20" s="183"/>
      <c r="M20" s="184">
        <f t="shared" si="1"/>
        <v>0</v>
      </c>
      <c r="N20" s="183"/>
      <c r="O20" s="184">
        <f t="shared" si="2"/>
        <v>0</v>
      </c>
      <c r="P20" s="183"/>
      <c r="Q20" s="184">
        <f t="shared" si="3"/>
        <v>0</v>
      </c>
    </row>
    <row r="21" spans="1:17" ht="15.6">
      <c r="A21" s="26" t="s">
        <v>46</v>
      </c>
      <c r="B21" s="5">
        <v>1</v>
      </c>
      <c r="C21" s="5">
        <v>10</v>
      </c>
      <c r="D21" s="42">
        <f>100/(100-C21)</f>
        <v>1.1111111111111112</v>
      </c>
      <c r="E21" s="5" t="str">
        <f>VLOOKUP($A21,'Food full composition_all'!$A$3:$AU$33,3+($B21*2),0)</f>
        <v>Chicken meat, raw</v>
      </c>
      <c r="F21" s="42">
        <f>VLOOKUP($A21,'Food full composition_all'!$A$3:$BR$33,4+($B21*2),0)</f>
        <v>30</v>
      </c>
      <c r="G21" s="142">
        <f>F21*$D$21</f>
        <v>33.333333333333336</v>
      </c>
      <c r="H21" s="136">
        <f>VLOOKUP(E21,'Impact value reference table'!$B$3:$G$216,2,FALSE)</f>
        <v>8</v>
      </c>
      <c r="I21" s="222">
        <f t="shared" si="4"/>
        <v>2.666666666666667</v>
      </c>
      <c r="J21" s="138">
        <f>VLOOKUP(E21,'Impact value reference table'!$B$3:$G$216,3,FALSE)</f>
        <v>6.42</v>
      </c>
      <c r="K21" s="135">
        <f t="shared" si="0"/>
        <v>2.14</v>
      </c>
      <c r="L21" s="138">
        <f>VLOOKUP(E21,'Impact value reference table'!$B$3:$G$216,4,FALSE)</f>
        <v>66.489999999999995</v>
      </c>
      <c r="M21" s="135">
        <f t="shared" si="1"/>
        <v>22.163333333333334</v>
      </c>
      <c r="N21" s="138">
        <f>VLOOKUP(E21,'Impact value reference table'!$B$3:$G$216,5,FALSE)</f>
        <v>31.55</v>
      </c>
      <c r="O21" s="135">
        <f t="shared" si="2"/>
        <v>10.516666666666667</v>
      </c>
      <c r="P21" s="138">
        <f>VLOOKUP(E21,'Impact value reference table'!$B$3:$G$216,6,FALSE)</f>
        <v>429.36</v>
      </c>
      <c r="Q21" s="135">
        <f t="shared" si="3"/>
        <v>143.12000000000003</v>
      </c>
    </row>
    <row r="22" spans="1:17" ht="15.6">
      <c r="A22" s="26" t="s">
        <v>46</v>
      </c>
      <c r="B22" s="5">
        <v>2</v>
      </c>
      <c r="D22" s="42"/>
      <c r="E22" s="5" t="str">
        <f>VLOOKUP($A22,'Food full composition_all'!$A$3:$AU$33,3+($B22*2),0)</f>
        <v>Chicken meat, cooked</v>
      </c>
      <c r="F22" s="42">
        <f>VLOOKUP($A22,'Food full composition_all'!$A$3:$BR$33,4+($B22*2),0)</f>
        <v>22</v>
      </c>
      <c r="G22" s="142">
        <f t="shared" ref="G22:G37" si="6">F22*$D$21</f>
        <v>24.444444444444446</v>
      </c>
      <c r="H22" s="136">
        <f>VLOOKUP(E22,'Impact value reference table'!$B$3:$G$216,2,FALSE)</f>
        <v>8</v>
      </c>
      <c r="I22" s="222">
        <f t="shared" si="4"/>
        <v>1.9555555555555557</v>
      </c>
      <c r="J22" s="138">
        <f>VLOOKUP(E22,'Impact value reference table'!$B$3:$G$216,3,FALSE)</f>
        <v>6.42</v>
      </c>
      <c r="K22" s="135">
        <f t="shared" si="0"/>
        <v>1.5693333333333332</v>
      </c>
      <c r="L22" s="138">
        <f>VLOOKUP(E22,'Impact value reference table'!$B$3:$G$216,4,FALSE)</f>
        <v>66.489999999999995</v>
      </c>
      <c r="M22" s="135">
        <f t="shared" si="1"/>
        <v>16.25311111111111</v>
      </c>
      <c r="N22" s="138">
        <f>VLOOKUP(E22,'Impact value reference table'!$B$3:$G$216,5,FALSE)</f>
        <v>31.55</v>
      </c>
      <c r="O22" s="135">
        <f t="shared" si="2"/>
        <v>7.7122222222222225</v>
      </c>
      <c r="P22" s="138">
        <f>VLOOKUP(E22,'Impact value reference table'!$B$3:$G$216,6,FALSE)</f>
        <v>429.36</v>
      </c>
      <c r="Q22" s="135">
        <f t="shared" si="3"/>
        <v>104.95466666666668</v>
      </c>
    </row>
    <row r="23" spans="1:17" ht="15.6">
      <c r="A23" s="26" t="s">
        <v>46</v>
      </c>
      <c r="B23" s="5">
        <v>3</v>
      </c>
      <c r="D23" s="42"/>
      <c r="E23" s="5" t="str">
        <f>VLOOKUP($A23,'Food full composition_all'!$A$3:$AU$33,3+($B23*2),0)</f>
        <v>Pea, unspecified</v>
      </c>
      <c r="F23" s="42">
        <f>VLOOKUP($A23,'Food full composition_all'!$A$3:$BR$33,4+($B23*2),0)</f>
        <v>12</v>
      </c>
      <c r="G23" s="142">
        <f t="shared" si="6"/>
        <v>13.333333333333334</v>
      </c>
      <c r="H23" s="136">
        <f>VLOOKUP(E23,'Impact value reference table'!$B$3:$G$216,2,FALSE)</f>
        <v>1.48</v>
      </c>
      <c r="I23" s="222">
        <f t="shared" si="4"/>
        <v>0.19733333333333336</v>
      </c>
      <c r="J23" s="138">
        <f>VLOOKUP(E23,'Impact value reference table'!$B$3:$G$216,3,FALSE)</f>
        <v>13.31</v>
      </c>
      <c r="K23" s="135">
        <f t="shared" si="0"/>
        <v>1.7746666666666666</v>
      </c>
      <c r="L23" s="138">
        <f>VLOOKUP(E23,'Impact value reference table'!$B$3:$G$216,4,FALSE)</f>
        <v>2.81</v>
      </c>
      <c r="M23" s="135">
        <f t="shared" si="1"/>
        <v>0.3746666666666667</v>
      </c>
      <c r="N23" s="138">
        <f>VLOOKUP(E23,'Impact value reference table'!$B$3:$G$216,5,FALSE)</f>
        <v>2.5099999999999998</v>
      </c>
      <c r="O23" s="135">
        <f t="shared" si="2"/>
        <v>0.33466666666666667</v>
      </c>
      <c r="P23" s="138">
        <f>VLOOKUP(E23,'Impact value reference table'!$B$3:$G$216,6,FALSE)</f>
        <v>131.58000000000001</v>
      </c>
      <c r="Q23" s="135">
        <f t="shared" si="3"/>
        <v>17.544</v>
      </c>
    </row>
    <row r="24" spans="1:17" ht="15.6">
      <c r="A24" s="26" t="s">
        <v>46</v>
      </c>
      <c r="B24" s="5">
        <v>4</v>
      </c>
      <c r="D24" s="42"/>
      <c r="E24" s="5" t="str">
        <f>VLOOKUP($A24,'Food full composition_all'!$A$3:$AU$33,3+($B24*2),0)</f>
        <v>Chickpea, cooked</v>
      </c>
      <c r="F24" s="42">
        <f>VLOOKUP($A24,'Food full composition_all'!$A$3:$BR$33,4+($B24*2),0)</f>
        <v>5.5</v>
      </c>
      <c r="G24" s="142">
        <f t="shared" si="6"/>
        <v>6.1111111111111116</v>
      </c>
      <c r="H24" s="136">
        <f>VLOOKUP(E24,'Impact value reference table'!$B$3:$G$216,2,FALSE)</f>
        <v>3.94</v>
      </c>
      <c r="I24" s="222">
        <f t="shared" si="4"/>
        <v>0.24077777777777779</v>
      </c>
      <c r="J24" s="138">
        <f>VLOOKUP(E24,'Impact value reference table'!$B$3:$G$216,3,FALSE)</f>
        <v>0.43</v>
      </c>
      <c r="K24" s="135">
        <f t="shared" si="0"/>
        <v>2.6277777777777778E-2</v>
      </c>
      <c r="L24" s="138">
        <f>VLOOKUP(E24,'Impact value reference table'!$B$3:$G$216,4,FALSE)</f>
        <v>5.4</v>
      </c>
      <c r="M24" s="135">
        <f t="shared" si="1"/>
        <v>0.33000000000000007</v>
      </c>
      <c r="N24" s="138">
        <f>VLOOKUP(E24,'Impact value reference table'!$B$3:$G$216,5,FALSE)</f>
        <v>4.32</v>
      </c>
      <c r="O24" s="135">
        <f t="shared" si="2"/>
        <v>0.26400000000000001</v>
      </c>
      <c r="P24" s="138">
        <f>VLOOKUP(E24,'Impact value reference table'!$B$3:$G$216,6,FALSE)</f>
        <v>110.21</v>
      </c>
      <c r="Q24" s="135">
        <f t="shared" si="3"/>
        <v>6.7350555555555554</v>
      </c>
    </row>
    <row r="25" spans="1:17" ht="15.6">
      <c r="A25" s="26" t="s">
        <v>46</v>
      </c>
      <c r="B25" s="5">
        <v>5</v>
      </c>
      <c r="D25" s="42"/>
      <c r="E25" s="5" t="str">
        <f>VLOOKUP($A25,'Food full composition_all'!$A$3:$AU$33,3+($B25*2),0)</f>
        <v>Pea, unspecified</v>
      </c>
      <c r="F25" s="42">
        <f>VLOOKUP($A25,'Food full composition_all'!$A$3:$BR$33,4+($B25*2),0)</f>
        <v>5.8</v>
      </c>
      <c r="G25" s="142">
        <f t="shared" si="6"/>
        <v>6.4444444444444446</v>
      </c>
      <c r="H25" s="136">
        <f>VLOOKUP(E25,'Impact value reference table'!$B$3:$G$216,2,FALSE)</f>
        <v>1.48</v>
      </c>
      <c r="I25" s="222">
        <f t="shared" si="4"/>
        <v>9.5377777777777784E-2</v>
      </c>
      <c r="J25" s="138">
        <f>VLOOKUP(E25,'Impact value reference table'!$B$3:$G$216,3,FALSE)</f>
        <v>13.31</v>
      </c>
      <c r="K25" s="135">
        <f t="shared" si="0"/>
        <v>0.8577555555555556</v>
      </c>
      <c r="L25" s="138">
        <f>VLOOKUP(E25,'Impact value reference table'!$B$3:$G$216,4,FALSE)</f>
        <v>2.81</v>
      </c>
      <c r="M25" s="135">
        <f t="shared" si="1"/>
        <v>0.18108888888888888</v>
      </c>
      <c r="N25" s="138">
        <f>VLOOKUP(E25,'Impact value reference table'!$B$3:$G$216,5,FALSE)</f>
        <v>2.5099999999999998</v>
      </c>
      <c r="O25" s="135">
        <f t="shared" si="2"/>
        <v>0.16175555555555554</v>
      </c>
      <c r="P25" s="138">
        <f>VLOOKUP(E25,'Impact value reference table'!$B$3:$G$216,6,FALSE)</f>
        <v>131.58000000000001</v>
      </c>
      <c r="Q25" s="135">
        <f t="shared" si="3"/>
        <v>8.4796000000000014</v>
      </c>
    </row>
    <row r="26" spans="1:17" ht="15.6">
      <c r="A26" s="26" t="s">
        <v>46</v>
      </c>
      <c r="B26" s="5">
        <v>6</v>
      </c>
      <c r="D26" s="42"/>
      <c r="E26" s="5" t="str">
        <f>VLOOKUP($A26,'Food full composition_all'!$A$3:$AU$33,3+($B26*2),0)</f>
        <v>Poultry fat, unspecified</v>
      </c>
      <c r="F26" s="42">
        <f>VLOOKUP($A26,'Food full composition_all'!$A$3:$BR$33,4+($B26*2),0)</f>
        <v>5</v>
      </c>
      <c r="G26" s="142">
        <f t="shared" si="6"/>
        <v>5.5555555555555554</v>
      </c>
      <c r="H26" s="136">
        <f>VLOOKUP(E26,'Impact value reference table'!$B$3:$G$216,2,FALSE)</f>
        <v>0</v>
      </c>
      <c r="I26" s="222">
        <f t="shared" si="4"/>
        <v>0</v>
      </c>
      <c r="J26" s="138">
        <f>VLOOKUP(E26,'Impact value reference table'!$B$3:$G$216,3,FALSE)</f>
        <v>0</v>
      </c>
      <c r="K26" s="135">
        <f t="shared" si="0"/>
        <v>0</v>
      </c>
      <c r="L26" s="138">
        <f>VLOOKUP(E26,'Impact value reference table'!$B$3:$G$216,4,FALSE)</f>
        <v>0</v>
      </c>
      <c r="M26" s="135">
        <f t="shared" si="1"/>
        <v>0</v>
      </c>
      <c r="N26" s="138">
        <f>VLOOKUP(E26,'Impact value reference table'!$B$3:$G$216,5,FALSE)</f>
        <v>0</v>
      </c>
      <c r="O26" s="135">
        <f t="shared" si="2"/>
        <v>0</v>
      </c>
      <c r="P26" s="138">
        <f>VLOOKUP(E26,'Impact value reference table'!$B$3:$G$216,6,FALSE)</f>
        <v>0</v>
      </c>
      <c r="Q26" s="135">
        <f t="shared" si="3"/>
        <v>0</v>
      </c>
    </row>
    <row r="27" spans="1:17" ht="15.6">
      <c r="A27" s="26" t="s">
        <v>46</v>
      </c>
      <c r="B27" s="5">
        <v>7</v>
      </c>
      <c r="D27" s="42"/>
      <c r="E27" s="5" t="str">
        <f>VLOOKUP($A27,'Food full composition_all'!$A$3:$AU$33,3+($B27*2),0)</f>
        <v>Sweet potato, cooked</v>
      </c>
      <c r="F27" s="42">
        <f>VLOOKUP($A27,'Food full composition_all'!$A$3:$BR$33,4+($B27*2),0)</f>
        <v>4</v>
      </c>
      <c r="G27" s="142">
        <f t="shared" si="6"/>
        <v>4.4444444444444446</v>
      </c>
      <c r="H27" s="136">
        <f>VLOOKUP(E27,'Impact value reference table'!$B$3:$G$216,2,FALSE)</f>
        <v>1.2</v>
      </c>
      <c r="I27" s="222">
        <f t="shared" si="4"/>
        <v>5.3333333333333337E-2</v>
      </c>
      <c r="J27" s="138">
        <f>VLOOKUP(E27,'Impact value reference table'!$B$3:$G$216,3,FALSE)</f>
        <v>0.6</v>
      </c>
      <c r="K27" s="135">
        <f t="shared" si="0"/>
        <v>2.6666666666666668E-2</v>
      </c>
      <c r="L27" s="138">
        <f>VLOOKUP(E27,'Impact value reference table'!$B$3:$G$216,4,FALSE)</f>
        <v>5.3</v>
      </c>
      <c r="M27" s="135">
        <f t="shared" si="1"/>
        <v>0.23555555555555555</v>
      </c>
      <c r="N27" s="138">
        <f>VLOOKUP(E27,'Impact value reference table'!$B$3:$G$216,5,FALSE)</f>
        <v>4.8</v>
      </c>
      <c r="O27" s="135">
        <f t="shared" si="2"/>
        <v>0.21333333333333335</v>
      </c>
      <c r="P27" s="138">
        <f>VLOOKUP(E27,'Impact value reference table'!$B$3:$G$216,6,FALSE)</f>
        <v>81</v>
      </c>
      <c r="Q27" s="135">
        <f t="shared" si="3"/>
        <v>3.6000000000000005</v>
      </c>
    </row>
    <row r="28" spans="1:17" ht="15.6">
      <c r="A28" s="26" t="s">
        <v>46</v>
      </c>
      <c r="B28" s="5">
        <v>8</v>
      </c>
      <c r="D28" s="42"/>
      <c r="E28" s="5" t="str">
        <f>VLOOKUP($A28,'Food full composition_all'!$A$3:$AU$33,3+($B28*2),0)</f>
        <v>Chicken protein hydrolysate, unpecified</v>
      </c>
      <c r="F28" s="42">
        <f>VLOOKUP($A28,'Food full composition_all'!$A$3:$BR$33,4+($B28*2),0)</f>
        <v>3.5</v>
      </c>
      <c r="G28" s="142">
        <f t="shared" si="6"/>
        <v>3.8888888888888893</v>
      </c>
      <c r="H28" s="136">
        <f>VLOOKUP(E28,'Impact value reference table'!$B$3:$G$216,2,FALSE)</f>
        <v>17.46</v>
      </c>
      <c r="I28" s="222">
        <f t="shared" si="4"/>
        <v>0.67900000000000005</v>
      </c>
      <c r="J28" s="138">
        <f>VLOOKUP(E28,'Impact value reference table'!$B$3:$G$216,3,FALSE)</f>
        <v>14.02</v>
      </c>
      <c r="K28" s="135">
        <f t="shared" si="0"/>
        <v>0.54522222222222227</v>
      </c>
      <c r="L28" s="138">
        <f>VLOOKUP(E28,'Impact value reference table'!$B$3:$G$216,4,FALSE)</f>
        <v>145.08000000000001</v>
      </c>
      <c r="M28" s="135">
        <f t="shared" si="1"/>
        <v>5.6420000000000012</v>
      </c>
      <c r="N28" s="138">
        <f>VLOOKUP(E28,'Impact value reference table'!$B$3:$G$216,5,FALSE)</f>
        <v>68.849999999999994</v>
      </c>
      <c r="O28" s="135">
        <f t="shared" si="2"/>
        <v>2.6774999999999998</v>
      </c>
      <c r="P28" s="138">
        <f>VLOOKUP(E28,'Impact value reference table'!$B$3:$G$216,6,FALSE)</f>
        <v>936.89</v>
      </c>
      <c r="Q28" s="135">
        <f t="shared" si="3"/>
        <v>36.434611111111117</v>
      </c>
    </row>
    <row r="29" spans="1:17" ht="15.6">
      <c r="A29" s="26" t="s">
        <v>46</v>
      </c>
      <c r="B29" s="5">
        <v>9</v>
      </c>
      <c r="D29" s="42"/>
      <c r="E29" s="5" t="str">
        <f>VLOOKUP($A29,'Food full composition_all'!$A$3:$AU$33,3+($B29*2),0)</f>
        <v>Potato starch, unspecified</v>
      </c>
      <c r="F29" s="42">
        <f>VLOOKUP($A29,'Food full composition_all'!$A$3:$BR$33,4+($B29*2),0)</f>
        <v>1.2</v>
      </c>
      <c r="G29" s="142">
        <f t="shared" si="6"/>
        <v>1.3333333333333333</v>
      </c>
      <c r="H29" s="136">
        <f>VLOOKUP(E29,'Impact value reference table'!$B$3:$G$216,2,FALSE)</f>
        <v>1.2</v>
      </c>
      <c r="I29" s="222">
        <f t="shared" si="4"/>
        <v>1.6E-2</v>
      </c>
      <c r="J29" s="138">
        <f>VLOOKUP(E29,'Impact value reference table'!$B$3:$G$216,3,FALSE)</f>
        <v>0.6</v>
      </c>
      <c r="K29" s="135">
        <f t="shared" si="0"/>
        <v>8.0000000000000002E-3</v>
      </c>
      <c r="L29" s="138">
        <f>VLOOKUP(E29,'Impact value reference table'!$B$3:$G$216,4,FALSE)</f>
        <v>5.3</v>
      </c>
      <c r="M29" s="135">
        <f t="shared" si="1"/>
        <v>7.0666666666666655E-2</v>
      </c>
      <c r="N29" s="138">
        <f>VLOOKUP(E29,'Impact value reference table'!$B$3:$G$216,5,FALSE)</f>
        <v>4.8</v>
      </c>
      <c r="O29" s="135">
        <f t="shared" si="2"/>
        <v>6.4000000000000001E-2</v>
      </c>
      <c r="P29" s="138">
        <f>VLOOKUP(E29,'Impact value reference table'!$B$3:$G$216,6,FALSE)</f>
        <v>81</v>
      </c>
      <c r="Q29" s="135">
        <f t="shared" si="3"/>
        <v>1.08</v>
      </c>
    </row>
    <row r="30" spans="1:17" ht="15.6">
      <c r="A30" s="26" t="s">
        <v>46</v>
      </c>
      <c r="B30" s="5">
        <v>10</v>
      </c>
      <c r="D30" s="42"/>
      <c r="E30" s="5" t="str">
        <f>VLOOKUP($A30,'Food full composition_all'!$A$3:$AU$33,3+($B30*2),0)</f>
        <v>Pea, unspecified</v>
      </c>
      <c r="F30" s="42">
        <f>VLOOKUP($A30,'Food full composition_all'!$A$3:$BR$33,4+($B30*2),0)</f>
        <v>2</v>
      </c>
      <c r="G30" s="142">
        <f t="shared" si="6"/>
        <v>2.2222222222222223</v>
      </c>
      <c r="H30" s="136">
        <f>VLOOKUP(E30,'Impact value reference table'!$B$3:$G$216,2,FALSE)</f>
        <v>1.48</v>
      </c>
      <c r="I30" s="222">
        <f t="shared" si="4"/>
        <v>3.2888888888888891E-2</v>
      </c>
      <c r="J30" s="138">
        <f>VLOOKUP(E30,'Impact value reference table'!$B$3:$G$216,3,FALSE)</f>
        <v>13.31</v>
      </c>
      <c r="K30" s="135">
        <f t="shared" si="0"/>
        <v>0.29577777777777781</v>
      </c>
      <c r="L30" s="138">
        <f>VLOOKUP(E30,'Impact value reference table'!$B$3:$G$216,4,FALSE)</f>
        <v>2.81</v>
      </c>
      <c r="M30" s="135">
        <f t="shared" si="1"/>
        <v>6.2444444444444448E-2</v>
      </c>
      <c r="N30" s="138">
        <f>VLOOKUP(E30,'Impact value reference table'!$B$3:$G$216,5,FALSE)</f>
        <v>2.5099999999999998</v>
      </c>
      <c r="O30" s="135">
        <f t="shared" si="2"/>
        <v>5.5777777777777773E-2</v>
      </c>
      <c r="P30" s="138">
        <f>VLOOKUP(E30,'Impact value reference table'!$B$3:$G$216,6,FALSE)</f>
        <v>131.58000000000001</v>
      </c>
      <c r="Q30" s="135">
        <f t="shared" si="3"/>
        <v>2.9240000000000004</v>
      </c>
    </row>
    <row r="31" spans="1:17" ht="15.6">
      <c r="A31" s="26" t="s">
        <v>46</v>
      </c>
      <c r="B31" s="5">
        <v>11</v>
      </c>
      <c r="D31" s="42"/>
      <c r="E31" s="5" t="str">
        <f>VLOOKUP($A31,'Food full composition_all'!$A$3:$AU$33,3+($B31*2),0)</f>
        <v>Dried hicory root</v>
      </c>
      <c r="F31" s="42">
        <f>VLOOKUP($A31,'Food full composition_all'!$A$3:$BR$33,4+($B31*2),0)</f>
        <v>0</v>
      </c>
      <c r="G31" s="142">
        <f t="shared" si="6"/>
        <v>0</v>
      </c>
      <c r="H31" s="136"/>
      <c r="I31" s="222">
        <f t="shared" si="4"/>
        <v>0</v>
      </c>
      <c r="J31" s="138"/>
      <c r="K31" s="135">
        <f t="shared" si="0"/>
        <v>0</v>
      </c>
      <c r="L31" s="138"/>
      <c r="M31" s="135">
        <f t="shared" si="1"/>
        <v>0</v>
      </c>
      <c r="N31" s="138"/>
      <c r="O31" s="135">
        <f t="shared" si="2"/>
        <v>0</v>
      </c>
      <c r="P31" s="138"/>
      <c r="Q31" s="135">
        <f t="shared" si="3"/>
        <v>0</v>
      </c>
    </row>
    <row r="32" spans="1:17" ht="15.6">
      <c r="A32" s="26" t="s">
        <v>46</v>
      </c>
      <c r="B32" s="5">
        <v>12</v>
      </c>
      <c r="D32" s="42"/>
      <c r="E32" s="5" t="str">
        <f>VLOOKUP($A32,'Food full composition_all'!$A$3:$AU$33,3+($B32*2),0)</f>
        <v>Minerals</v>
      </c>
      <c r="F32" s="42">
        <f>VLOOKUP($A32,'Food full composition_all'!$A$3:$BR$33,4+($B32*2),0)</f>
        <v>0</v>
      </c>
      <c r="G32" s="142">
        <f t="shared" si="6"/>
        <v>0</v>
      </c>
      <c r="H32" s="136"/>
      <c r="I32" s="222">
        <f t="shared" si="4"/>
        <v>0</v>
      </c>
      <c r="J32" s="138"/>
      <c r="K32" s="135">
        <f t="shared" si="0"/>
        <v>0</v>
      </c>
      <c r="L32" s="138"/>
      <c r="M32" s="135">
        <f t="shared" si="1"/>
        <v>0</v>
      </c>
      <c r="N32" s="138"/>
      <c r="O32" s="135">
        <f t="shared" si="2"/>
        <v>0</v>
      </c>
      <c r="P32" s="138"/>
      <c r="Q32" s="135">
        <f t="shared" si="3"/>
        <v>0</v>
      </c>
    </row>
    <row r="33" spans="1:17" ht="15.6">
      <c r="A33" s="26" t="s">
        <v>46</v>
      </c>
      <c r="B33" s="5">
        <v>13</v>
      </c>
      <c r="D33" s="42"/>
      <c r="E33" s="5" t="str">
        <f>VLOOKUP($A33,'Food full composition_all'!$A$3:$AU$33,3+($B33*2),0)</f>
        <v>Carrot, cooked</v>
      </c>
      <c r="F33" s="42">
        <f>VLOOKUP($A33,'Food full composition_all'!$A$3:$BR$33,4+($B33*2),0)</f>
        <v>4</v>
      </c>
      <c r="G33" s="142">
        <f t="shared" si="6"/>
        <v>4.4444444444444446</v>
      </c>
      <c r="H33" s="136">
        <f>VLOOKUP(E33,'Impact value reference table'!$B$3:$G$216,2,FALSE)</f>
        <v>0.86</v>
      </c>
      <c r="I33" s="222">
        <f t="shared" si="4"/>
        <v>3.8222222222222227E-2</v>
      </c>
      <c r="J33" s="138">
        <f>VLOOKUP(E33,'Impact value reference table'!$B$3:$G$216,3,FALSE)</f>
        <v>1.1399999999999999</v>
      </c>
      <c r="K33" s="135">
        <f t="shared" si="0"/>
        <v>5.0666666666666665E-2</v>
      </c>
      <c r="L33" s="138">
        <f>VLOOKUP(E33,'Impact value reference table'!$B$3:$G$216,4,FALSE)</f>
        <v>8.2899999999999991</v>
      </c>
      <c r="M33" s="135">
        <f t="shared" si="1"/>
        <v>0.36844444444444441</v>
      </c>
      <c r="N33" s="138">
        <f>VLOOKUP(E33,'Impact value reference table'!$B$3:$G$216,5,FALSE)</f>
        <v>4.57</v>
      </c>
      <c r="O33" s="135">
        <f t="shared" si="2"/>
        <v>0.20311111111111113</v>
      </c>
      <c r="P33" s="138">
        <f>VLOOKUP(E33,'Impact value reference table'!$B$3:$G$216,6,FALSE)</f>
        <v>80</v>
      </c>
      <c r="Q33" s="135">
        <f t="shared" si="3"/>
        <v>3.5555555555555558</v>
      </c>
    </row>
    <row r="34" spans="1:17" ht="15.6">
      <c r="A34" s="26" t="s">
        <v>46</v>
      </c>
      <c r="B34" s="5">
        <v>14</v>
      </c>
      <c r="D34" s="42"/>
      <c r="E34" s="5" t="str">
        <f>VLOOKUP($A34,'Food full composition_all'!$A$3:$AU$33,3+($B34*2),0)</f>
        <v>Broccoli, cooked</v>
      </c>
      <c r="F34" s="42">
        <f>VLOOKUP($A34,'Food full composition_all'!$A$3:$BR$33,4+($B34*2),0)</f>
        <v>4</v>
      </c>
      <c r="G34" s="142">
        <f t="shared" si="6"/>
        <v>4.4444444444444446</v>
      </c>
      <c r="H34" s="136">
        <f>VLOOKUP(E34,'Impact value reference table'!$B$3:$G$216,2,FALSE)</f>
        <v>2.52</v>
      </c>
      <c r="I34" s="222">
        <f t="shared" si="4"/>
        <v>0.112</v>
      </c>
      <c r="J34" s="138">
        <f>VLOOKUP(E34,'Impact value reference table'!$B$3:$G$216,3,FALSE)</f>
        <v>4.08</v>
      </c>
      <c r="K34" s="135">
        <f t="shared" si="0"/>
        <v>0.18133333333333335</v>
      </c>
      <c r="L34" s="138">
        <f>VLOOKUP(E34,'Impact value reference table'!$B$3:$G$216,4,FALSE)</f>
        <v>5.58</v>
      </c>
      <c r="M34" s="135">
        <f t="shared" si="1"/>
        <v>0.24800000000000003</v>
      </c>
      <c r="N34" s="138">
        <f>VLOOKUP(E34,'Impact value reference table'!$B$3:$G$216,5,FALSE)</f>
        <v>3.4</v>
      </c>
      <c r="O34" s="135">
        <f t="shared" si="2"/>
        <v>0.15111111111111114</v>
      </c>
      <c r="P34" s="138">
        <f>VLOOKUP(E34,'Impact value reference table'!$B$3:$G$216,6,FALSE)</f>
        <v>80.92</v>
      </c>
      <c r="Q34" s="135">
        <f t="shared" si="3"/>
        <v>3.5964444444444448</v>
      </c>
    </row>
    <row r="35" spans="1:17" ht="15.6">
      <c r="A35" s="26" t="s">
        <v>46</v>
      </c>
      <c r="B35" s="5">
        <v>15</v>
      </c>
      <c r="D35" s="42"/>
      <c r="E35" s="5" t="str">
        <f>VLOOKUP($A35,'Food full composition_all'!$A$3:$AU$33,3+($B35*2),0)</f>
        <v>Apple, raw</v>
      </c>
      <c r="F35" s="42">
        <f>VLOOKUP($A35,'Food full composition_all'!$A$3:$BR$33,4+($B35*2),0)</f>
        <v>2</v>
      </c>
      <c r="G35" s="142">
        <f t="shared" si="6"/>
        <v>2.2222222222222223</v>
      </c>
      <c r="H35" s="136">
        <f>VLOOKUP(E35,'Impact value reference table'!$B$3:$G$216,2,FALSE)</f>
        <v>0.8</v>
      </c>
      <c r="I35" s="222">
        <f t="shared" si="4"/>
        <v>1.7777777777777778E-2</v>
      </c>
      <c r="J35" s="138">
        <f>VLOOKUP(E35,'Impact value reference table'!$B$3:$G$216,3,FALSE)</f>
        <v>1.2</v>
      </c>
      <c r="K35" s="135">
        <f t="shared" si="0"/>
        <v>2.6666666666666668E-2</v>
      </c>
      <c r="L35" s="138">
        <f>VLOOKUP(E35,'Impact value reference table'!$B$3:$G$216,4,FALSE)</f>
        <v>7.4</v>
      </c>
      <c r="M35" s="135">
        <f t="shared" si="1"/>
        <v>0.16444444444444448</v>
      </c>
      <c r="N35" s="138">
        <f>VLOOKUP(E35,'Impact value reference table'!$B$3:$G$216,5,FALSE)</f>
        <v>10</v>
      </c>
      <c r="O35" s="135">
        <f t="shared" si="2"/>
        <v>0.22222222222222224</v>
      </c>
      <c r="P35" s="138">
        <f>VLOOKUP(E35,'Impact value reference table'!$B$3:$G$216,6,FALSE)</f>
        <v>610</v>
      </c>
      <c r="Q35" s="135">
        <f t="shared" si="3"/>
        <v>13.555555555555555</v>
      </c>
    </row>
    <row r="36" spans="1:17" ht="15.6">
      <c r="A36" s="26" t="s">
        <v>46</v>
      </c>
      <c r="B36" s="5">
        <v>16</v>
      </c>
      <c r="D36" s="42"/>
      <c r="E36" s="5" t="str">
        <f>VLOOKUP($A36,'Food full composition_all'!$A$3:$AU$33,3+($B36*2),0)</f>
        <v>Dried kelp</v>
      </c>
      <c r="F36" s="42">
        <f>VLOOKUP($A36,'Food full composition_all'!$A$3:$BR$33,4+($B36*2),0)</f>
        <v>0</v>
      </c>
      <c r="G36" s="142">
        <f t="shared" si="6"/>
        <v>0</v>
      </c>
      <c r="H36" s="136"/>
      <c r="I36" s="222">
        <f t="shared" si="4"/>
        <v>0</v>
      </c>
      <c r="J36" s="138"/>
      <c r="K36" s="135">
        <f t="shared" si="0"/>
        <v>0</v>
      </c>
      <c r="L36" s="138"/>
      <c r="M36" s="135">
        <f t="shared" si="1"/>
        <v>0</v>
      </c>
      <c r="N36" s="138"/>
      <c r="O36" s="135">
        <f t="shared" si="2"/>
        <v>0</v>
      </c>
      <c r="P36" s="138"/>
      <c r="Q36" s="135">
        <f t="shared" si="3"/>
        <v>0</v>
      </c>
    </row>
    <row r="37" spans="1:17" s="179" customFormat="1" ht="16.2" thickBot="1">
      <c r="A37" s="185" t="s">
        <v>46</v>
      </c>
      <c r="B37" s="179">
        <v>17</v>
      </c>
      <c r="D37" s="181"/>
      <c r="E37" s="179" t="str">
        <f>VLOOKUP($A37,'Food full composition_all'!$A$3:$AU$33,3+($B37*2),0)</f>
        <v xml:space="preserve">Dried rosemary </v>
      </c>
      <c r="F37" s="181">
        <f>VLOOKUP($A37,'Food full composition_all'!$A$3:$BR$33,4+($B37*2),0)</f>
        <v>0</v>
      </c>
      <c r="G37" s="186">
        <f t="shared" si="6"/>
        <v>0</v>
      </c>
      <c r="H37" s="182"/>
      <c r="I37" s="223">
        <f t="shared" si="4"/>
        <v>0</v>
      </c>
      <c r="J37" s="183"/>
      <c r="K37" s="184">
        <f t="shared" si="0"/>
        <v>0</v>
      </c>
      <c r="L37" s="183"/>
      <c r="M37" s="184">
        <f t="shared" si="1"/>
        <v>0</v>
      </c>
      <c r="N37" s="183"/>
      <c r="O37" s="184">
        <f t="shared" si="2"/>
        <v>0</v>
      </c>
      <c r="P37" s="183"/>
      <c r="Q37" s="184">
        <f t="shared" si="3"/>
        <v>0</v>
      </c>
    </row>
    <row r="38" spans="1:17" ht="15.6">
      <c r="A38" s="26" t="s">
        <v>59</v>
      </c>
      <c r="B38" s="5">
        <v>1</v>
      </c>
      <c r="C38" s="5">
        <v>10</v>
      </c>
      <c r="D38" s="42">
        <f>100/(100-C38)</f>
        <v>1.1111111111111112</v>
      </c>
      <c r="E38" s="5" t="str">
        <f>VLOOKUP($A38,'Food full composition_all'!$A$3:$AU$33,3+($B38*2),0)</f>
        <v>Brown rice, cooked</v>
      </c>
      <c r="F38" s="42">
        <f>VLOOKUP($A38,'Food full composition_all'!$A$3:$BR$33,4+($B38*2),0)</f>
        <v>37.799999999999997</v>
      </c>
      <c r="G38" s="142">
        <f>F38*$D$38</f>
        <v>42</v>
      </c>
      <c r="H38" s="136">
        <f>VLOOKUP(E38,'Impact value reference table'!$B$3:$G$216,2,FALSE)</f>
        <v>0.8</v>
      </c>
      <c r="I38" s="222">
        <f t="shared" si="4"/>
        <v>0.33600000000000002</v>
      </c>
      <c r="J38" s="138">
        <f>VLOOKUP(E38,'Impact value reference table'!$B$3:$G$216,3,FALSE)</f>
        <v>1.2</v>
      </c>
      <c r="K38" s="135">
        <f t="shared" si="0"/>
        <v>0.504</v>
      </c>
      <c r="L38" s="138">
        <f>VLOOKUP(E38,'Impact value reference table'!$B$3:$G$216,4,FALSE)</f>
        <v>7.4</v>
      </c>
      <c r="M38" s="135">
        <f t="shared" si="1"/>
        <v>3.1080000000000005</v>
      </c>
      <c r="N38" s="138">
        <f>VLOOKUP(E38,'Impact value reference table'!$B$3:$G$216,5,FALSE)</f>
        <v>10</v>
      </c>
      <c r="O38" s="135">
        <f t="shared" si="2"/>
        <v>4.2</v>
      </c>
      <c r="P38" s="138">
        <f>VLOOKUP(E38,'Impact value reference table'!$B$3:$G$216,6,FALSE)</f>
        <v>610</v>
      </c>
      <c r="Q38" s="135">
        <f t="shared" si="3"/>
        <v>256.2</v>
      </c>
    </row>
    <row r="39" spans="1:17" ht="15.6">
      <c r="A39" s="26" t="s">
        <v>59</v>
      </c>
      <c r="B39" s="5">
        <v>2</v>
      </c>
      <c r="D39" s="42"/>
      <c r="E39" s="5" t="str">
        <f>VLOOKUP($A39,'Food full composition_all'!$A$3:$AU$33,3+($B39*2),0)</f>
        <v>Poultry by-product meal, unspecified</v>
      </c>
      <c r="F39" s="42">
        <f>VLOOKUP($A39,'Food full composition_all'!$A$3:$BR$33,4+($B39*2),0)</f>
        <v>27.5</v>
      </c>
      <c r="G39" s="142">
        <f t="shared" ref="G39:G52" si="7">F39*$D$38</f>
        <v>30.555555555555557</v>
      </c>
      <c r="H39" s="136">
        <f>VLOOKUP(E39,'Impact value reference table'!$B$3:$G$216,2,FALSE)</f>
        <v>14.04</v>
      </c>
      <c r="I39" s="222">
        <f t="shared" si="4"/>
        <v>4.29</v>
      </c>
      <c r="J39" s="138">
        <f>VLOOKUP(E39,'Impact value reference table'!$B$3:$G$216,3,FALSE)</f>
        <v>11.27</v>
      </c>
      <c r="K39" s="135">
        <f t="shared" si="0"/>
        <v>3.4436111111111112</v>
      </c>
      <c r="L39" s="138">
        <f>VLOOKUP(E39,'Impact value reference table'!$B$3:$G$216,4,FALSE)</f>
        <v>116.64</v>
      </c>
      <c r="M39" s="135">
        <f t="shared" si="1"/>
        <v>35.640000000000008</v>
      </c>
      <c r="N39" s="138">
        <f>VLOOKUP(E39,'Impact value reference table'!$B$3:$G$216,5,FALSE)</f>
        <v>55.35</v>
      </c>
      <c r="O39" s="135">
        <f t="shared" si="2"/>
        <v>16.912500000000001</v>
      </c>
      <c r="P39" s="138">
        <f>VLOOKUP(E39,'Impact value reference table'!$B$3:$G$216,6,FALSE)</f>
        <v>753.21</v>
      </c>
      <c r="Q39" s="135">
        <f t="shared" si="3"/>
        <v>230.14750000000004</v>
      </c>
    </row>
    <row r="40" spans="1:17" ht="15.6">
      <c r="A40" s="26" t="s">
        <v>59</v>
      </c>
      <c r="B40" s="5">
        <v>3</v>
      </c>
      <c r="D40" s="42"/>
      <c r="E40" s="5" t="str">
        <f>VLOOKUP($A40,'Food full composition_all'!$A$3:$AU$33,3+($B40*2),0)</f>
        <v>Oat bran, raw</v>
      </c>
      <c r="F40" s="42">
        <f>VLOOKUP($A40,'Food full composition_all'!$A$3:$BR$33,4+($B40*2),0)</f>
        <v>18.7</v>
      </c>
      <c r="G40" s="142">
        <f t="shared" si="7"/>
        <v>20.777777777777779</v>
      </c>
      <c r="H40" s="136">
        <f>VLOOKUP(E40,'Impact value reference table'!$B$3:$G$216,2,FALSE)</f>
        <v>7.6</v>
      </c>
      <c r="I40" s="222">
        <f t="shared" si="4"/>
        <v>1.5791111111111111</v>
      </c>
      <c r="J40" s="138">
        <f>VLOOKUP(E40,'Impact value reference table'!$B$3:$G$216,3,FALSE)</f>
        <v>2.5</v>
      </c>
      <c r="K40" s="135">
        <f t="shared" si="0"/>
        <v>0.51944444444444449</v>
      </c>
      <c r="L40" s="138">
        <f>VLOOKUP(E40,'Impact value reference table'!$B$3:$G$216,4,FALSE)</f>
        <v>4.0999999999999996</v>
      </c>
      <c r="M40" s="135">
        <f t="shared" si="1"/>
        <v>0.85188888888888881</v>
      </c>
      <c r="N40" s="138">
        <f>VLOOKUP(E40,'Impact value reference table'!$B$3:$G$216,5,FALSE)</f>
        <v>4.3</v>
      </c>
      <c r="O40" s="135">
        <f t="shared" si="2"/>
        <v>0.89344444444444437</v>
      </c>
      <c r="P40" s="138">
        <f>VLOOKUP(E40,'Impact value reference table'!$B$3:$G$216,6,FALSE)</f>
        <v>184</v>
      </c>
      <c r="Q40" s="135">
        <f t="shared" si="3"/>
        <v>38.231111111111112</v>
      </c>
    </row>
    <row r="41" spans="1:17" ht="15.6">
      <c r="A41" s="26" t="s">
        <v>59</v>
      </c>
      <c r="B41" s="5">
        <v>4</v>
      </c>
      <c r="D41" s="42"/>
      <c r="E41" s="5" t="str">
        <f>VLOOKUP($A41,'Food full composition_all'!$A$3:$AU$33,3+($B41*2),0)</f>
        <v>Pea, cooked</v>
      </c>
      <c r="F41" s="42">
        <f>VLOOKUP($A41,'Food full composition_all'!$A$3:$BR$33,4+($B41*2),0)</f>
        <v>7.2</v>
      </c>
      <c r="G41" s="142">
        <f t="shared" si="7"/>
        <v>8</v>
      </c>
      <c r="H41" s="136">
        <f>VLOOKUP(E41,'Impact value reference table'!$B$3:$G$216,2,FALSE)</f>
        <v>1.41</v>
      </c>
      <c r="I41" s="222">
        <f t="shared" si="4"/>
        <v>0.1128</v>
      </c>
      <c r="J41" s="138">
        <f>VLOOKUP(E41,'Impact value reference table'!$B$3:$G$216,3,FALSE)</f>
        <v>12.72</v>
      </c>
      <c r="K41" s="135">
        <f t="shared" si="0"/>
        <v>1.0176000000000001</v>
      </c>
      <c r="L41" s="138">
        <f>VLOOKUP(E41,'Impact value reference table'!$B$3:$G$216,4,FALSE)</f>
        <v>2.69</v>
      </c>
      <c r="M41" s="135">
        <f t="shared" si="1"/>
        <v>0.2152</v>
      </c>
      <c r="N41" s="138">
        <f>VLOOKUP(E41,'Impact value reference table'!$B$3:$G$216,5,FALSE)</f>
        <v>2.4</v>
      </c>
      <c r="O41" s="135">
        <f t="shared" si="2"/>
        <v>0.192</v>
      </c>
      <c r="P41" s="138">
        <f>VLOOKUP(E41,'Impact value reference table'!$B$3:$G$216,6,FALSE)</f>
        <v>125.81</v>
      </c>
      <c r="Q41" s="135">
        <f t="shared" si="3"/>
        <v>10.0648</v>
      </c>
    </row>
    <row r="42" spans="1:17" ht="15.6">
      <c r="A42" s="26" t="s">
        <v>59</v>
      </c>
      <c r="B42" s="5">
        <v>5</v>
      </c>
      <c r="D42" s="42"/>
      <c r="E42" s="5" t="str">
        <f>VLOOKUP($A42,'Food full composition_all'!$A$3:$AU$33,3+($B42*2),0)</f>
        <v>Flaxseed, unspecified</v>
      </c>
      <c r="F42" s="42">
        <f>VLOOKUP($A42,'Food full composition_all'!$A$3:$BR$33,4+($B42*2),0)</f>
        <v>5.8</v>
      </c>
      <c r="G42" s="142">
        <f t="shared" si="7"/>
        <v>6.4444444444444446</v>
      </c>
      <c r="H42" s="136">
        <f>VLOOKUP(E42,'Impact value reference table'!$B$3:$G$216,2,FALSE)</f>
        <v>3.55</v>
      </c>
      <c r="I42" s="222">
        <f t="shared" si="4"/>
        <v>0.22877777777777777</v>
      </c>
      <c r="J42" s="138">
        <f>VLOOKUP(E42,'Impact value reference table'!$B$3:$G$216,3,FALSE)</f>
        <v>0.39</v>
      </c>
      <c r="K42" s="135">
        <f t="shared" si="0"/>
        <v>2.5133333333333337E-2</v>
      </c>
      <c r="L42" s="138">
        <f>VLOOKUP(E42,'Impact value reference table'!$B$3:$G$216,4,FALSE)</f>
        <v>4.8600000000000003</v>
      </c>
      <c r="M42" s="135">
        <f t="shared" si="1"/>
        <v>0.31320000000000003</v>
      </c>
      <c r="N42" s="138">
        <f>VLOOKUP(E42,'Impact value reference table'!$B$3:$G$216,5,FALSE)</f>
        <v>3.89</v>
      </c>
      <c r="O42" s="135">
        <f t="shared" si="2"/>
        <v>0.25068888888888891</v>
      </c>
      <c r="P42" s="138">
        <f>VLOOKUP(E42,'Impact value reference table'!$B$3:$G$216,6,FALSE)</f>
        <v>99.24</v>
      </c>
      <c r="Q42" s="135">
        <f t="shared" si="3"/>
        <v>6.3954666666666666</v>
      </c>
    </row>
    <row r="43" spans="1:17" ht="15.6">
      <c r="A43" s="26" t="s">
        <v>59</v>
      </c>
      <c r="B43" s="5">
        <v>6</v>
      </c>
      <c r="D43" s="42"/>
      <c r="E43" s="5" t="str">
        <f>VLOOKUP($A43,'Food full composition_all'!$A$3:$AU$33,3+($B43*2),0)</f>
        <v>Beet pulp, unspecified</v>
      </c>
      <c r="F43" s="42">
        <f>VLOOKUP($A43,'Food full composition_all'!$A$3:$BR$33,4+($B43*2),0)</f>
        <v>4.3</v>
      </c>
      <c r="G43" s="142">
        <f t="shared" si="7"/>
        <v>4.7777777777777777</v>
      </c>
      <c r="H43" s="136">
        <f>VLOOKUP(E43,'Impact value reference table'!$B$3:$G$216,2,FALSE)</f>
        <v>0.13</v>
      </c>
      <c r="I43" s="222">
        <f t="shared" si="4"/>
        <v>6.2111111111111108E-3</v>
      </c>
      <c r="J43" s="138">
        <f>VLOOKUP(E43,'Impact value reference table'!$B$3:$G$216,3,FALSE)</f>
        <v>0.17</v>
      </c>
      <c r="K43" s="135">
        <f t="shared" si="0"/>
        <v>8.1222222222222234E-3</v>
      </c>
      <c r="L43" s="138">
        <f>VLOOKUP(E43,'Impact value reference table'!$B$3:$G$216,4,FALSE)</f>
        <v>1.25</v>
      </c>
      <c r="M43" s="135">
        <f t="shared" si="1"/>
        <v>5.9722222222222225E-2</v>
      </c>
      <c r="N43" s="138">
        <f>VLOOKUP(E43,'Impact value reference table'!$B$3:$G$216,5,FALSE)</f>
        <v>0.69</v>
      </c>
      <c r="O43" s="135">
        <f t="shared" si="2"/>
        <v>3.2966666666666665E-2</v>
      </c>
      <c r="P43" s="138">
        <f>VLOOKUP(E43,'Impact value reference table'!$B$3:$G$216,6,FALSE)</f>
        <v>12.09</v>
      </c>
      <c r="Q43" s="135">
        <f t="shared" si="3"/>
        <v>0.57763333333333333</v>
      </c>
    </row>
    <row r="44" spans="1:17" ht="15.6">
      <c r="A44" s="26" t="s">
        <v>59</v>
      </c>
      <c r="B44" s="5">
        <v>7</v>
      </c>
      <c r="D44" s="42"/>
      <c r="E44" s="5" t="str">
        <f>VLOOKUP($A44,'Food full composition_all'!$A$3:$AU$33,3+($B44*2),0)</f>
        <v>Poultry fat, unspecified</v>
      </c>
      <c r="F44" s="42">
        <f>VLOOKUP($A44,'Food full composition_all'!$A$3:$BR$33,4+($B44*2),0)</f>
        <v>3.3</v>
      </c>
      <c r="G44" s="142">
        <f t="shared" si="7"/>
        <v>3.6666666666666665</v>
      </c>
      <c r="H44" s="136">
        <f>VLOOKUP(E44,'Impact value reference table'!$B$3:$G$216,2,FALSE)</f>
        <v>0</v>
      </c>
      <c r="I44" s="222">
        <f t="shared" si="4"/>
        <v>0</v>
      </c>
      <c r="J44" s="138">
        <f>VLOOKUP(E44,'Impact value reference table'!$B$3:$G$216,3,FALSE)</f>
        <v>0</v>
      </c>
      <c r="K44" s="135">
        <f t="shared" si="0"/>
        <v>0</v>
      </c>
      <c r="L44" s="138">
        <f>VLOOKUP(E44,'Impact value reference table'!$B$3:$G$216,4,FALSE)</f>
        <v>0</v>
      </c>
      <c r="M44" s="135">
        <f t="shared" si="1"/>
        <v>0</v>
      </c>
      <c r="N44" s="138">
        <f>VLOOKUP(E44,'Impact value reference table'!$B$3:$G$216,5,FALSE)</f>
        <v>0</v>
      </c>
      <c r="O44" s="135">
        <f t="shared" si="2"/>
        <v>0</v>
      </c>
      <c r="P44" s="138">
        <f>VLOOKUP(E44,'Impact value reference table'!$B$3:$G$216,6,FALSE)</f>
        <v>0</v>
      </c>
      <c r="Q44" s="135">
        <f t="shared" si="3"/>
        <v>0</v>
      </c>
    </row>
    <row r="45" spans="1:17" ht="15.6">
      <c r="A45" s="26" t="s">
        <v>59</v>
      </c>
      <c r="B45" s="5">
        <v>8</v>
      </c>
      <c r="D45" s="42"/>
      <c r="E45" s="5" t="str">
        <f>VLOOKUP($A45,'Food full composition_all'!$A$3:$AU$33,3+($B45*2),0)</f>
        <v>Vitamins &amp; minerals</v>
      </c>
      <c r="F45" s="42">
        <f>VLOOKUP($A45,'Food full composition_all'!$A$3:$BR$33,4+($B45*2),0)</f>
        <v>0</v>
      </c>
      <c r="G45" s="142">
        <f t="shared" si="7"/>
        <v>0</v>
      </c>
      <c r="H45" s="136"/>
      <c r="I45" s="222">
        <f t="shared" si="4"/>
        <v>0</v>
      </c>
      <c r="J45" s="138"/>
      <c r="K45" s="135">
        <f t="shared" si="0"/>
        <v>0</v>
      </c>
      <c r="L45" s="138"/>
      <c r="M45" s="135">
        <f t="shared" si="1"/>
        <v>0</v>
      </c>
      <c r="N45" s="138"/>
      <c r="O45" s="135">
        <f t="shared" si="2"/>
        <v>0</v>
      </c>
      <c r="P45" s="138"/>
      <c r="Q45" s="135">
        <f t="shared" si="3"/>
        <v>0</v>
      </c>
    </row>
    <row r="46" spans="1:17" ht="15.6">
      <c r="A46" s="26" t="s">
        <v>59</v>
      </c>
      <c r="B46" s="5">
        <v>9</v>
      </c>
      <c r="D46" s="42"/>
      <c r="E46" s="5" t="str">
        <f>VLOOKUP($A46,'Food full composition_all'!$A$3:$AU$33,3+($B46*2),0)</f>
        <v xml:space="preserve">Herb blend </v>
      </c>
      <c r="F46" s="42">
        <f>VLOOKUP($A46,'Food full composition_all'!$A$3:$BR$33,4+($B46*2),0)</f>
        <v>0</v>
      </c>
      <c r="G46" s="142">
        <f t="shared" si="7"/>
        <v>0</v>
      </c>
      <c r="H46" s="136"/>
      <c r="I46" s="222">
        <f t="shared" si="4"/>
        <v>0</v>
      </c>
      <c r="J46" s="138"/>
      <c r="K46" s="135">
        <f t="shared" si="0"/>
        <v>0</v>
      </c>
      <c r="L46" s="138"/>
      <c r="M46" s="135">
        <f t="shared" si="1"/>
        <v>0</v>
      </c>
      <c r="N46" s="138"/>
      <c r="O46" s="135">
        <f t="shared" si="2"/>
        <v>0</v>
      </c>
      <c r="P46" s="138"/>
      <c r="Q46" s="135">
        <f t="shared" si="3"/>
        <v>0</v>
      </c>
    </row>
    <row r="47" spans="1:17" ht="15.6">
      <c r="A47" s="26" t="s">
        <v>59</v>
      </c>
      <c r="B47" s="5">
        <v>10</v>
      </c>
      <c r="D47" s="42"/>
      <c r="E47" s="5" t="str">
        <f>VLOOKUP($A47,'Food full composition_all'!$A$3:$AU$33,3+($B47*2),0)</f>
        <v>MOS</v>
      </c>
      <c r="F47" s="42">
        <f>VLOOKUP($A47,'Food full composition_all'!$A$3:$BR$33,4+($B47*2),0)</f>
        <v>0</v>
      </c>
      <c r="G47" s="142">
        <f t="shared" si="7"/>
        <v>0</v>
      </c>
      <c r="H47" s="136"/>
      <c r="I47" s="222">
        <f t="shared" si="4"/>
        <v>0</v>
      </c>
      <c r="J47" s="138"/>
      <c r="K47" s="135">
        <f t="shared" si="0"/>
        <v>0</v>
      </c>
      <c r="L47" s="138"/>
      <c r="M47" s="135">
        <f t="shared" si="1"/>
        <v>0</v>
      </c>
      <c r="N47" s="138"/>
      <c r="O47" s="135">
        <f t="shared" si="2"/>
        <v>0</v>
      </c>
      <c r="P47" s="138"/>
      <c r="Q47" s="135">
        <f t="shared" si="3"/>
        <v>0</v>
      </c>
    </row>
    <row r="48" spans="1:17" ht="15.6">
      <c r="A48" s="26" t="s">
        <v>59</v>
      </c>
      <c r="B48" s="5">
        <v>11</v>
      </c>
      <c r="D48" s="42"/>
      <c r="E48" s="5" t="str">
        <f>VLOOKUP($A48,'Food full composition_all'!$A$3:$AU$33,3+($B48*2),0)</f>
        <v>FOS</v>
      </c>
      <c r="F48" s="42">
        <f>VLOOKUP($A48,'Food full composition_all'!$A$3:$BR$33,4+($B48*2),0)</f>
        <v>0</v>
      </c>
      <c r="G48" s="142">
        <f t="shared" si="7"/>
        <v>0</v>
      </c>
      <c r="H48" s="136"/>
      <c r="I48" s="222">
        <f t="shared" si="4"/>
        <v>0</v>
      </c>
      <c r="J48" s="138"/>
      <c r="K48" s="135">
        <f t="shared" si="0"/>
        <v>0</v>
      </c>
      <c r="L48" s="138"/>
      <c r="M48" s="135">
        <f t="shared" si="1"/>
        <v>0</v>
      </c>
      <c r="N48" s="138"/>
      <c r="O48" s="135">
        <f t="shared" si="2"/>
        <v>0</v>
      </c>
      <c r="P48" s="138"/>
      <c r="Q48" s="135">
        <f t="shared" si="3"/>
        <v>0</v>
      </c>
    </row>
    <row r="49" spans="1:17" ht="15.6">
      <c r="A49" s="26" t="s">
        <v>59</v>
      </c>
      <c r="B49" s="5">
        <v>12</v>
      </c>
      <c r="D49" s="42"/>
      <c r="E49" s="5" t="str">
        <f>VLOOKUP($A49,'Food full composition_all'!$A$3:$AU$33,3+($B49*2),0)</f>
        <v>Glucosamine</v>
      </c>
      <c r="F49" s="42">
        <f>VLOOKUP($A49,'Food full composition_all'!$A$3:$BR$33,4+($B49*2),0)</f>
        <v>0</v>
      </c>
      <c r="G49" s="142">
        <f t="shared" si="7"/>
        <v>0</v>
      </c>
      <c r="H49" s="136"/>
      <c r="I49" s="222">
        <f t="shared" si="4"/>
        <v>0</v>
      </c>
      <c r="J49" s="138"/>
      <c r="K49" s="135">
        <f t="shared" si="0"/>
        <v>0</v>
      </c>
      <c r="L49" s="138"/>
      <c r="M49" s="135">
        <f t="shared" si="1"/>
        <v>0</v>
      </c>
      <c r="N49" s="138"/>
      <c r="O49" s="135">
        <f t="shared" si="2"/>
        <v>0</v>
      </c>
      <c r="P49" s="138"/>
      <c r="Q49" s="135">
        <f t="shared" si="3"/>
        <v>0</v>
      </c>
    </row>
    <row r="50" spans="1:17" ht="15.6">
      <c r="A50" s="26" t="s">
        <v>59</v>
      </c>
      <c r="B50" s="5">
        <v>13</v>
      </c>
      <c r="D50" s="42"/>
      <c r="E50" s="5" t="str">
        <f>VLOOKUP($A50,'Food full composition_all'!$A$3:$AU$33,3+($B50*2),0)</f>
        <v>Chondroitin sulphate</v>
      </c>
      <c r="F50" s="42">
        <f>VLOOKUP($A50,'Food full composition_all'!$A$3:$BR$33,4+($B50*2),0)</f>
        <v>0</v>
      </c>
      <c r="G50" s="142">
        <f t="shared" si="7"/>
        <v>0</v>
      </c>
      <c r="H50" s="136"/>
      <c r="I50" s="222">
        <f t="shared" si="4"/>
        <v>0</v>
      </c>
      <c r="J50" s="138"/>
      <c r="K50" s="135">
        <f t="shared" si="0"/>
        <v>0</v>
      </c>
      <c r="L50" s="138"/>
      <c r="M50" s="135">
        <f t="shared" si="1"/>
        <v>0</v>
      </c>
      <c r="N50" s="138"/>
      <c r="O50" s="135">
        <f t="shared" si="2"/>
        <v>0</v>
      </c>
      <c r="P50" s="138"/>
      <c r="Q50" s="135">
        <f t="shared" si="3"/>
        <v>0</v>
      </c>
    </row>
    <row r="51" spans="1:17" ht="15.6">
      <c r="A51" s="26" t="s">
        <v>59</v>
      </c>
      <c r="B51" s="5">
        <v>14</v>
      </c>
      <c r="D51" s="42"/>
      <c r="E51" s="5" t="str">
        <f>VLOOKUP($A51,'Food full composition_all'!$A$3:$AU$33,3+($B51*2),0)</f>
        <v>Seaweed</v>
      </c>
      <c r="F51" s="42">
        <f>VLOOKUP($A51,'Food full composition_all'!$A$3:$BR$33,4+($B51*2),0)</f>
        <v>0</v>
      </c>
      <c r="G51" s="142">
        <f t="shared" si="7"/>
        <v>0</v>
      </c>
      <c r="H51" s="136"/>
      <c r="I51" s="222">
        <f t="shared" si="4"/>
        <v>0</v>
      </c>
      <c r="J51" s="138"/>
      <c r="K51" s="135">
        <f t="shared" si="0"/>
        <v>0</v>
      </c>
      <c r="L51" s="138"/>
      <c r="M51" s="135">
        <f t="shared" si="1"/>
        <v>0</v>
      </c>
      <c r="N51" s="138"/>
      <c r="O51" s="135">
        <f t="shared" si="2"/>
        <v>0</v>
      </c>
      <c r="P51" s="138"/>
      <c r="Q51" s="135">
        <f t="shared" si="3"/>
        <v>0</v>
      </c>
    </row>
    <row r="52" spans="1:17" s="179" customFormat="1" ht="16.2" thickBot="1">
      <c r="A52" s="185" t="s">
        <v>59</v>
      </c>
      <c r="B52" s="179">
        <v>15</v>
      </c>
      <c r="D52" s="181"/>
      <c r="E52" s="179" t="str">
        <f>VLOOKUP($A52,'Food full composition_all'!$A$3:$AU$33,3+($B52*2),0)</f>
        <v>Yucca, cooked</v>
      </c>
      <c r="F52" s="181">
        <f>VLOOKUP($A52,'Food full composition_all'!$A$3:$BR$33,4+($B52*2),0)</f>
        <v>0.5</v>
      </c>
      <c r="G52" s="186">
        <f t="shared" si="7"/>
        <v>0.55555555555555558</v>
      </c>
      <c r="H52" s="182">
        <f>VLOOKUP(E52,'Impact value reference table'!$B$3:$G$216,2,FALSE)</f>
        <v>0.3</v>
      </c>
      <c r="I52" s="223">
        <f t="shared" si="4"/>
        <v>1.6666666666666668E-3</v>
      </c>
      <c r="J52" s="183">
        <f>VLOOKUP(E52,'Impact value reference table'!$B$3:$G$216,3,FALSE)</f>
        <v>0.4</v>
      </c>
      <c r="K52" s="184">
        <f t="shared" si="0"/>
        <v>2.2222222222222222E-3</v>
      </c>
      <c r="L52" s="183">
        <f>VLOOKUP(E52,'Impact value reference table'!$B$3:$G$216,4,FALSE)</f>
        <v>2.9</v>
      </c>
      <c r="M52" s="184">
        <f t="shared" si="1"/>
        <v>1.6111111111111111E-2</v>
      </c>
      <c r="N52" s="183">
        <f>VLOOKUP(E52,'Impact value reference table'!$B$3:$G$216,5,FALSE)</f>
        <v>1.6</v>
      </c>
      <c r="O52" s="184">
        <f t="shared" si="2"/>
        <v>8.8888888888888889E-3</v>
      </c>
      <c r="P52" s="183">
        <f>VLOOKUP(E52,'Impact value reference table'!$B$3:$G$216,6,FALSE)</f>
        <v>28</v>
      </c>
      <c r="Q52" s="184">
        <f t="shared" si="3"/>
        <v>0.15555555555555559</v>
      </c>
    </row>
    <row r="53" spans="1:17" ht="15.6">
      <c r="A53" s="26" t="s">
        <v>72</v>
      </c>
      <c r="B53" s="5">
        <v>1</v>
      </c>
      <c r="C53" s="5">
        <v>10</v>
      </c>
      <c r="D53" s="42">
        <f>100/(100-C53)</f>
        <v>1.1111111111111112</v>
      </c>
      <c r="E53" s="5" t="str">
        <f>VLOOKUP($A53,'Food full composition_all'!$A$3:$AU$33,3+($B53*2),0)</f>
        <v>Chicken meat, raw</v>
      </c>
      <c r="F53" s="42">
        <f>VLOOKUP($A53,'Food full composition_all'!$A$3:$BR$33,4+($B53*2),0)</f>
        <v>40</v>
      </c>
      <c r="G53" s="143">
        <f>F53*$D$53</f>
        <v>44.444444444444443</v>
      </c>
      <c r="H53" s="136">
        <f>VLOOKUP(E53,'Impact value reference table'!$B$3:$G$216,2,FALSE)</f>
        <v>8</v>
      </c>
      <c r="I53" s="222">
        <f t="shared" si="4"/>
        <v>3.5555555555555554</v>
      </c>
      <c r="J53" s="138">
        <f>VLOOKUP(E53,'Impact value reference table'!$B$3:$G$216,3,FALSE)</f>
        <v>6.42</v>
      </c>
      <c r="K53" s="135">
        <f t="shared" si="0"/>
        <v>2.8533333333333331</v>
      </c>
      <c r="L53" s="138">
        <f>VLOOKUP(E53,'Impact value reference table'!$B$3:$G$216,4,FALSE)</f>
        <v>66.489999999999995</v>
      </c>
      <c r="M53" s="135">
        <f t="shared" si="1"/>
        <v>29.551111111111108</v>
      </c>
      <c r="N53" s="138">
        <f>VLOOKUP(E53,'Impact value reference table'!$B$3:$G$216,5,FALSE)</f>
        <v>31.55</v>
      </c>
      <c r="O53" s="135">
        <f t="shared" si="2"/>
        <v>14.022222222222222</v>
      </c>
      <c r="P53" s="138">
        <f>VLOOKUP(E53,'Impact value reference table'!$B$3:$G$216,6,FALSE)</f>
        <v>429.36</v>
      </c>
      <c r="Q53" s="135">
        <f t="shared" si="3"/>
        <v>190.82666666666668</v>
      </c>
    </row>
    <row r="54" spans="1:17" ht="15.6">
      <c r="A54" s="26" t="s">
        <v>72</v>
      </c>
      <c r="B54" s="5">
        <v>2</v>
      </c>
      <c r="D54" s="42"/>
      <c r="E54" s="5" t="str">
        <f>VLOOKUP($A54,'Food full composition_all'!$A$3:$AU$33,3+($B54*2),0)</f>
        <v>White rice, cooked</v>
      </c>
      <c r="F54" s="42">
        <f>VLOOKUP($A54,'Food full composition_all'!$A$3:$BR$33,4+($B54*2),0)</f>
        <v>19</v>
      </c>
      <c r="G54" s="143">
        <f t="shared" ref="G54:G72" si="8">F54*$D$53</f>
        <v>21.111111111111111</v>
      </c>
      <c r="H54" s="136">
        <f>VLOOKUP(E54,'Impact value reference table'!$B$3:$G$216,2,FALSE)</f>
        <v>0.8</v>
      </c>
      <c r="I54" s="222">
        <f t="shared" si="4"/>
        <v>0.16888888888888889</v>
      </c>
      <c r="J54" s="138">
        <f>VLOOKUP(E54,'Impact value reference table'!$B$3:$G$216,3,FALSE)</f>
        <v>1.2</v>
      </c>
      <c r="K54" s="135">
        <f t="shared" si="0"/>
        <v>0.25333333333333335</v>
      </c>
      <c r="L54" s="138">
        <f>VLOOKUP(E54,'Impact value reference table'!$B$3:$G$216,4,FALSE)</f>
        <v>7.4</v>
      </c>
      <c r="M54" s="135">
        <f t="shared" si="1"/>
        <v>1.5622222222222224</v>
      </c>
      <c r="N54" s="138">
        <f>VLOOKUP(E54,'Impact value reference table'!$B$3:$G$216,5,FALSE)</f>
        <v>10</v>
      </c>
      <c r="O54" s="135">
        <f t="shared" si="2"/>
        <v>2.1111111111111112</v>
      </c>
      <c r="P54" s="138">
        <f>VLOOKUP(E54,'Impact value reference table'!$B$3:$G$216,6,FALSE)</f>
        <v>610</v>
      </c>
      <c r="Q54" s="135">
        <f t="shared" si="3"/>
        <v>128.77777777777777</v>
      </c>
    </row>
    <row r="55" spans="1:17" ht="15.6">
      <c r="A55" s="26" t="s">
        <v>72</v>
      </c>
      <c r="B55" s="5">
        <v>3</v>
      </c>
      <c r="D55" s="42"/>
      <c r="E55" s="5" t="str">
        <f>VLOOKUP($A55,'Food full composition_all'!$A$3:$AU$33,3+($B55*2),0)</f>
        <v>Potato, cooked</v>
      </c>
      <c r="F55" s="42">
        <f>VLOOKUP($A55,'Food full composition_all'!$A$3:$BR$33,4+($B55*2),0)</f>
        <v>18.7</v>
      </c>
      <c r="G55" s="143">
        <f t="shared" si="8"/>
        <v>20.777777777777779</v>
      </c>
      <c r="H55" s="136">
        <f>VLOOKUP(E55,'Impact value reference table'!$B$3:$G$216,2,FALSE)</f>
        <v>1.2</v>
      </c>
      <c r="I55" s="222">
        <f t="shared" si="4"/>
        <v>0.24933333333333335</v>
      </c>
      <c r="J55" s="138">
        <f>VLOOKUP(E55,'Impact value reference table'!$B$3:$G$216,3,FALSE)</f>
        <v>0.6</v>
      </c>
      <c r="K55" s="135">
        <f t="shared" si="0"/>
        <v>0.12466666666666668</v>
      </c>
      <c r="L55" s="138">
        <f>VLOOKUP(E55,'Impact value reference table'!$B$3:$G$216,4,FALSE)</f>
        <v>5.3</v>
      </c>
      <c r="M55" s="135">
        <f t="shared" si="1"/>
        <v>1.1012222222222223</v>
      </c>
      <c r="N55" s="138">
        <f>VLOOKUP(E55,'Impact value reference table'!$B$3:$G$216,5,FALSE)</f>
        <v>4.8</v>
      </c>
      <c r="O55" s="135">
        <f t="shared" si="2"/>
        <v>0.9973333333333334</v>
      </c>
      <c r="P55" s="138">
        <f>VLOOKUP(E55,'Impact value reference table'!$B$3:$G$216,6,FALSE)</f>
        <v>81</v>
      </c>
      <c r="Q55" s="135">
        <f t="shared" si="3"/>
        <v>16.830000000000002</v>
      </c>
    </row>
    <row r="56" spans="1:17" ht="15.6">
      <c r="A56" s="26" t="s">
        <v>72</v>
      </c>
      <c r="B56" s="5">
        <v>4</v>
      </c>
      <c r="D56" s="42"/>
      <c r="E56" s="5" t="str">
        <f>VLOOKUP($A56,'Food full composition_all'!$A$3:$AU$33,3+($B56*2),0)</f>
        <v>Poultry fat, unspecified</v>
      </c>
      <c r="F56" s="42">
        <f>VLOOKUP($A56,'Food full composition_all'!$A$3:$BR$33,4+($B56*2),0)</f>
        <v>7.2</v>
      </c>
      <c r="G56" s="143">
        <f t="shared" si="8"/>
        <v>8</v>
      </c>
      <c r="H56" s="136">
        <f>VLOOKUP(E56,'Impact value reference table'!$B$3:$G$216,2,FALSE)</f>
        <v>0</v>
      </c>
      <c r="I56" s="222">
        <f t="shared" si="4"/>
        <v>0</v>
      </c>
      <c r="J56" s="138">
        <f>VLOOKUP(E56,'Impact value reference table'!$B$3:$G$216,3,FALSE)</f>
        <v>0</v>
      </c>
      <c r="K56" s="135">
        <f t="shared" si="0"/>
        <v>0</v>
      </c>
      <c r="L56" s="138">
        <f>VLOOKUP(E56,'Impact value reference table'!$B$3:$G$216,4,FALSE)</f>
        <v>0</v>
      </c>
      <c r="M56" s="135">
        <f t="shared" si="1"/>
        <v>0</v>
      </c>
      <c r="N56" s="138">
        <f>VLOOKUP(E56,'Impact value reference table'!$B$3:$G$216,5,FALSE)</f>
        <v>0</v>
      </c>
      <c r="O56" s="135">
        <f t="shared" si="2"/>
        <v>0</v>
      </c>
      <c r="P56" s="138">
        <f>VLOOKUP(E56,'Impact value reference table'!$B$3:$G$216,6,FALSE)</f>
        <v>0</v>
      </c>
      <c r="Q56" s="135">
        <f t="shared" si="3"/>
        <v>0</v>
      </c>
    </row>
    <row r="57" spans="1:17" ht="15.6">
      <c r="A57" s="26" t="s">
        <v>72</v>
      </c>
      <c r="B57" s="5">
        <v>5</v>
      </c>
      <c r="D57" s="42"/>
      <c r="E57" s="5" t="str">
        <f>VLOOKUP($A57,'Food full composition_all'!$A$3:$AU$33,3+($B57*2),0)</f>
        <v>Beet pulp, unspecified</v>
      </c>
      <c r="F57" s="42">
        <f>VLOOKUP($A57,'Food full composition_all'!$A$3:$BR$33,4+($B57*2),0)</f>
        <v>5.8</v>
      </c>
      <c r="G57" s="143">
        <f t="shared" si="8"/>
        <v>6.4444444444444446</v>
      </c>
      <c r="H57" s="136">
        <f>VLOOKUP(E57,'Impact value reference table'!$B$3:$G$216,2,FALSE)</f>
        <v>0.13</v>
      </c>
      <c r="I57" s="222">
        <f t="shared" si="4"/>
        <v>8.3777777777777774E-3</v>
      </c>
      <c r="J57" s="138">
        <f>VLOOKUP(E57,'Impact value reference table'!$B$3:$G$216,3,FALSE)</f>
        <v>0.17</v>
      </c>
      <c r="K57" s="135">
        <f t="shared" si="0"/>
        <v>1.0955555555555557E-2</v>
      </c>
      <c r="L57" s="138">
        <f>VLOOKUP(E57,'Impact value reference table'!$B$3:$G$216,4,FALSE)</f>
        <v>1.25</v>
      </c>
      <c r="M57" s="135">
        <f t="shared" si="1"/>
        <v>8.0555555555555561E-2</v>
      </c>
      <c r="N57" s="138">
        <f>VLOOKUP(E57,'Impact value reference table'!$B$3:$G$216,5,FALSE)</f>
        <v>0.69</v>
      </c>
      <c r="O57" s="135">
        <f t="shared" si="2"/>
        <v>4.4466666666666668E-2</v>
      </c>
      <c r="P57" s="138">
        <f>VLOOKUP(E57,'Impact value reference table'!$B$3:$G$216,6,FALSE)</f>
        <v>12.09</v>
      </c>
      <c r="Q57" s="135">
        <f t="shared" si="3"/>
        <v>0.77913333333333334</v>
      </c>
    </row>
    <row r="58" spans="1:17" ht="15.6">
      <c r="A58" s="26" t="s">
        <v>72</v>
      </c>
      <c r="B58" s="5">
        <v>6</v>
      </c>
      <c r="D58" s="42"/>
      <c r="E58" s="5" t="str">
        <f>VLOOKUP($A58,'Food full composition_all'!$A$3:$AU$33,3+($B58*2),0)</f>
        <v>Egg powder, unspecified</v>
      </c>
      <c r="F58" s="42">
        <f>VLOOKUP($A58,'Food full composition_all'!$A$3:$BR$33,4+($B58*2),0)</f>
        <v>4.3</v>
      </c>
      <c r="G58" s="143">
        <f t="shared" si="8"/>
        <v>4.7777777777777777</v>
      </c>
      <c r="H58" s="136">
        <f>VLOOKUP(E58,'Impact value reference table'!$B$3:$G$216,2,FALSE)</f>
        <v>5.16</v>
      </c>
      <c r="I58" s="222">
        <f t="shared" si="4"/>
        <v>0.24653333333333333</v>
      </c>
      <c r="J58" s="138">
        <f>VLOOKUP(E58,'Impact value reference table'!$B$3:$G$216,3,FALSE)</f>
        <v>3.8</v>
      </c>
      <c r="K58" s="135">
        <f t="shared" si="0"/>
        <v>0.18155555555555555</v>
      </c>
      <c r="L58" s="138">
        <f>VLOOKUP(E58,'Impact value reference table'!$B$3:$G$216,4,FALSE)</f>
        <v>43.42</v>
      </c>
      <c r="M58" s="135">
        <f t="shared" si="1"/>
        <v>2.0745111111111112</v>
      </c>
      <c r="N58" s="138">
        <f>VLOOKUP(E58,'Impact value reference table'!$B$3:$G$216,5,FALSE)</f>
        <v>18.09</v>
      </c>
      <c r="O58" s="135">
        <f t="shared" si="2"/>
        <v>0.86429999999999996</v>
      </c>
      <c r="P58" s="138">
        <f>VLOOKUP(E58,'Impact value reference table'!$B$3:$G$216,6,FALSE)</f>
        <v>471.26</v>
      </c>
      <c r="Q58" s="135">
        <f t="shared" si="3"/>
        <v>22.515755555555554</v>
      </c>
    </row>
    <row r="59" spans="1:17" ht="15.6">
      <c r="A59" s="26" t="s">
        <v>72</v>
      </c>
      <c r="B59" s="5">
        <v>7</v>
      </c>
      <c r="D59" s="42"/>
      <c r="E59" s="5" t="str">
        <f>VLOOKUP($A59,'Food full composition_all'!$A$3:$AU$33,3+($B59*2),0)</f>
        <v>Chicken meat, raw</v>
      </c>
      <c r="F59" s="42">
        <f>VLOOKUP($A59,'Food full composition_all'!$A$3:$BR$33,4+($B59*2),0)</f>
        <v>3.3</v>
      </c>
      <c r="G59" s="143">
        <f t="shared" si="8"/>
        <v>3.6666666666666665</v>
      </c>
      <c r="H59" s="136">
        <f>VLOOKUP(E59,'Impact value reference table'!$B$3:$G$216,2,FALSE)</f>
        <v>8</v>
      </c>
      <c r="I59" s="222">
        <f t="shared" si="4"/>
        <v>0.29333333333333333</v>
      </c>
      <c r="J59" s="138">
        <f>VLOOKUP(E59,'Impact value reference table'!$B$3:$G$216,3,FALSE)</f>
        <v>6.42</v>
      </c>
      <c r="K59" s="135">
        <f t="shared" si="0"/>
        <v>0.23539999999999997</v>
      </c>
      <c r="L59" s="138">
        <f>VLOOKUP(E59,'Impact value reference table'!$B$3:$G$216,4,FALSE)</f>
        <v>66.489999999999995</v>
      </c>
      <c r="M59" s="135">
        <f t="shared" si="1"/>
        <v>2.4379666666666662</v>
      </c>
      <c r="N59" s="138">
        <f>VLOOKUP(E59,'Impact value reference table'!$B$3:$G$216,5,FALSE)</f>
        <v>31.55</v>
      </c>
      <c r="O59" s="135">
        <f t="shared" si="2"/>
        <v>1.1568333333333334</v>
      </c>
      <c r="P59" s="138">
        <f>VLOOKUP(E59,'Impact value reference table'!$B$3:$G$216,6,FALSE)</f>
        <v>429.36</v>
      </c>
      <c r="Q59" s="135">
        <f t="shared" si="3"/>
        <v>15.743200000000002</v>
      </c>
    </row>
    <row r="60" spans="1:17" ht="15.6">
      <c r="A60" s="26" t="s">
        <v>72</v>
      </c>
      <c r="B60" s="5">
        <v>8</v>
      </c>
      <c r="D60" s="42"/>
      <c r="E60" s="5" t="str">
        <f>VLOOKUP($A60,'Food full composition_all'!$A$3:$AU$33,3+($B60*2),0)</f>
        <v>Fish meal, unspecified</v>
      </c>
      <c r="F60" s="42">
        <f>VLOOKUP($A60,'Food full composition_all'!$A$3:$BR$33,4+($B60*2),0)</f>
        <v>3.3</v>
      </c>
      <c r="G60" s="143">
        <f t="shared" si="8"/>
        <v>3.6666666666666665</v>
      </c>
      <c r="H60" s="136">
        <f>VLOOKUP(E60,'Impact value reference table'!$B$3:$G$216,2,FALSE)</f>
        <v>8.56</v>
      </c>
      <c r="I60" s="222">
        <f t="shared" si="4"/>
        <v>0.31386666666666668</v>
      </c>
      <c r="J60" s="138">
        <f>VLOOKUP(E60,'Impact value reference table'!$B$3:$G$216,3,FALSE)</f>
        <v>13.88</v>
      </c>
      <c r="K60" s="135">
        <f t="shared" si="0"/>
        <v>0.50893333333333335</v>
      </c>
      <c r="L60" s="138">
        <f>VLOOKUP(E60,'Impact value reference table'!$B$3:$G$216,4,FALSE)</f>
        <v>67.09</v>
      </c>
      <c r="M60" s="135">
        <f t="shared" si="1"/>
        <v>2.4599666666666669</v>
      </c>
      <c r="N60" s="138">
        <f>VLOOKUP(E60,'Impact value reference table'!$B$3:$G$216,5,FALSE)</f>
        <v>238.28</v>
      </c>
      <c r="O60" s="135">
        <f t="shared" si="2"/>
        <v>8.736933333333333</v>
      </c>
      <c r="P60" s="138">
        <f>VLOOKUP(E60,'Impact value reference table'!$B$3:$G$216,6,FALSE)</f>
        <v>3745.45</v>
      </c>
      <c r="Q60" s="135">
        <f t="shared" si="3"/>
        <v>137.33316666666664</v>
      </c>
    </row>
    <row r="61" spans="1:17" ht="15.6">
      <c r="A61" s="26" t="s">
        <v>72</v>
      </c>
      <c r="B61" s="5">
        <v>9</v>
      </c>
      <c r="D61" s="42"/>
      <c r="E61" s="5" t="str">
        <f>VLOOKUP($A61,'Food full composition_all'!$A$3:$AU$33,3+($B61*2),0)</f>
        <v>Brewer's yeast, unspecified</v>
      </c>
      <c r="F61" s="42">
        <f>VLOOKUP($A61,'Food full composition_all'!$A$3:$BR$33,4+($B61*2),0)</f>
        <v>1.2</v>
      </c>
      <c r="G61" s="143">
        <f t="shared" si="8"/>
        <v>1.3333333333333333</v>
      </c>
      <c r="H61" s="136">
        <f>VLOOKUP(E61,'Impact value reference table'!$B$3:$G$216,2,FALSE)</f>
        <v>0</v>
      </c>
      <c r="I61" s="222">
        <f t="shared" si="4"/>
        <v>0</v>
      </c>
      <c r="J61" s="138">
        <f>VLOOKUP(E61,'Impact value reference table'!$B$3:$G$216,3,FALSE)</f>
        <v>0</v>
      </c>
      <c r="K61" s="135">
        <f t="shared" si="0"/>
        <v>0</v>
      </c>
      <c r="L61" s="138">
        <f>VLOOKUP(E61,'Impact value reference table'!$B$3:$G$216,4,FALSE)</f>
        <v>0</v>
      </c>
      <c r="M61" s="135">
        <f t="shared" si="1"/>
        <v>0</v>
      </c>
      <c r="N61" s="138">
        <f>VLOOKUP(E61,'Impact value reference table'!$B$3:$G$216,5,FALSE)</f>
        <v>0</v>
      </c>
      <c r="O61" s="135">
        <f t="shared" si="2"/>
        <v>0</v>
      </c>
      <c r="P61" s="138">
        <f>VLOOKUP(E61,'Impact value reference table'!$B$3:$G$216,6,FALSE)</f>
        <v>0</v>
      </c>
      <c r="Q61" s="135">
        <f t="shared" si="3"/>
        <v>0</v>
      </c>
    </row>
    <row r="62" spans="1:17" ht="15.6">
      <c r="A62" s="26" t="s">
        <v>72</v>
      </c>
      <c r="B62" s="5">
        <v>10</v>
      </c>
      <c r="D62" s="42"/>
      <c r="E62" s="5" t="str">
        <f>VLOOKUP($A62,'Food full composition_all'!$A$3:$AU$33,3+($B62*2),0)</f>
        <v>Krill</v>
      </c>
      <c r="F62" s="42">
        <f>VLOOKUP($A62,'Food full composition_all'!$A$3:$BR$33,4+($B62*2),0)</f>
        <v>0</v>
      </c>
      <c r="G62" s="143">
        <f t="shared" si="8"/>
        <v>0</v>
      </c>
      <c r="H62" s="136"/>
      <c r="I62" s="222">
        <f t="shared" si="4"/>
        <v>0</v>
      </c>
      <c r="J62" s="138"/>
      <c r="K62" s="135">
        <f t="shared" si="0"/>
        <v>0</v>
      </c>
      <c r="L62" s="138"/>
      <c r="M62" s="135">
        <f t="shared" si="1"/>
        <v>0</v>
      </c>
      <c r="N62" s="138"/>
      <c r="O62" s="135">
        <f t="shared" si="2"/>
        <v>0</v>
      </c>
      <c r="P62" s="138"/>
      <c r="Q62" s="135">
        <f t="shared" si="3"/>
        <v>0</v>
      </c>
    </row>
    <row r="63" spans="1:17" ht="15.6">
      <c r="A63" s="26" t="s">
        <v>72</v>
      </c>
      <c r="B63" s="5">
        <v>11</v>
      </c>
      <c r="D63" s="42"/>
      <c r="E63" s="5" t="str">
        <f>VLOOKUP($A63,'Food full composition_all'!$A$3:$AU$33,3+($B63*2),0)</f>
        <v>Flaxseed, unspecified</v>
      </c>
      <c r="F63" s="42">
        <f>VLOOKUP($A63,'Food full composition_all'!$A$3:$BR$33,4+($B63*2),0)</f>
        <v>0.3775</v>
      </c>
      <c r="G63" s="143">
        <f t="shared" si="8"/>
        <v>0.41944444444444445</v>
      </c>
      <c r="H63" s="136">
        <f>VLOOKUP(E63,'Impact value reference table'!$B$3:$G$216,2,FALSE)</f>
        <v>3.55</v>
      </c>
      <c r="I63" s="222">
        <f t="shared" si="4"/>
        <v>1.4890277777777777E-2</v>
      </c>
      <c r="J63" s="138">
        <f>VLOOKUP(E63,'Impact value reference table'!$B$3:$G$216,3,FALSE)</f>
        <v>0.39</v>
      </c>
      <c r="K63" s="135">
        <f t="shared" si="0"/>
        <v>1.6358333333333335E-3</v>
      </c>
      <c r="L63" s="138">
        <f>VLOOKUP(E63,'Impact value reference table'!$B$3:$G$216,4,FALSE)</f>
        <v>4.8600000000000003</v>
      </c>
      <c r="M63" s="135">
        <f t="shared" si="1"/>
        <v>2.0385000000000004E-2</v>
      </c>
      <c r="N63" s="138">
        <f>VLOOKUP(E63,'Impact value reference table'!$B$3:$G$216,5,FALSE)</f>
        <v>3.89</v>
      </c>
      <c r="O63" s="135">
        <f t="shared" si="2"/>
        <v>1.6316388888888891E-2</v>
      </c>
      <c r="P63" s="138">
        <f>VLOOKUP(E63,'Impact value reference table'!$B$3:$G$216,6,FALSE)</f>
        <v>99.24</v>
      </c>
      <c r="Q63" s="135">
        <f t="shared" si="3"/>
        <v>0.41625666666666666</v>
      </c>
    </row>
    <row r="64" spans="1:17" ht="15.6">
      <c r="A64" s="26" t="s">
        <v>72</v>
      </c>
      <c r="B64" s="5">
        <v>12</v>
      </c>
      <c r="D64" s="42"/>
      <c r="E64" s="5" t="str">
        <f>VLOOKUP($A64,'Food full composition_all'!$A$3:$AU$33,3+($B64*2),0)</f>
        <v>Minerals</v>
      </c>
      <c r="F64" s="42">
        <f>VLOOKUP($A64,'Food full composition_all'!$A$3:$BR$33,4+($B64*2),0)</f>
        <v>0</v>
      </c>
      <c r="G64" s="143">
        <f t="shared" si="8"/>
        <v>0</v>
      </c>
      <c r="H64" s="136"/>
      <c r="I64" s="222">
        <f t="shared" si="4"/>
        <v>0</v>
      </c>
      <c r="J64" s="138"/>
      <c r="K64" s="135">
        <f t="shared" si="0"/>
        <v>0</v>
      </c>
      <c r="L64" s="138"/>
      <c r="M64" s="135">
        <f t="shared" si="1"/>
        <v>0</v>
      </c>
      <c r="N64" s="138"/>
      <c r="O64" s="135">
        <f t="shared" si="2"/>
        <v>0</v>
      </c>
      <c r="P64" s="138"/>
      <c r="Q64" s="135">
        <f t="shared" si="3"/>
        <v>0</v>
      </c>
    </row>
    <row r="65" spans="1:17" ht="15.6">
      <c r="A65" s="26" t="s">
        <v>72</v>
      </c>
      <c r="B65" s="5">
        <v>13</v>
      </c>
      <c r="D65" s="42"/>
      <c r="E65" s="5" t="str">
        <f>VLOOKUP($A65,'Food full composition_all'!$A$3:$AU$33,3+($B65*2),0)</f>
        <v>Prebiotic FOS</v>
      </c>
      <c r="F65" s="42">
        <f>VLOOKUP($A65,'Food full composition_all'!$A$3:$BR$33,4+($B65*2),0)</f>
        <v>0</v>
      </c>
      <c r="G65" s="143">
        <f t="shared" si="8"/>
        <v>0</v>
      </c>
      <c r="H65" s="136"/>
      <c r="I65" s="222">
        <f t="shared" si="4"/>
        <v>0</v>
      </c>
      <c r="J65" s="138"/>
      <c r="K65" s="135">
        <f t="shared" si="0"/>
        <v>0</v>
      </c>
      <c r="L65" s="138"/>
      <c r="M65" s="135">
        <f t="shared" si="1"/>
        <v>0</v>
      </c>
      <c r="N65" s="138"/>
      <c r="O65" s="135">
        <f t="shared" si="2"/>
        <v>0</v>
      </c>
      <c r="P65" s="138"/>
      <c r="Q65" s="135">
        <f t="shared" si="3"/>
        <v>0</v>
      </c>
    </row>
    <row r="66" spans="1:17" ht="15.6">
      <c r="A66" s="26" t="s">
        <v>72</v>
      </c>
      <c r="B66" s="5">
        <v>14</v>
      </c>
      <c r="D66" s="42"/>
      <c r="E66" s="5" t="str">
        <f>VLOOKUP($A66,'Food full composition_all'!$A$3:$AU$33,3+($B66*2),0)</f>
        <v xml:space="preserve">Prebiotic MOS </v>
      </c>
      <c r="F66" s="42">
        <f>VLOOKUP($A66,'Food full composition_all'!$A$3:$BR$33,4+($B66*2),0)</f>
        <v>0</v>
      </c>
      <c r="G66" s="143">
        <f t="shared" si="8"/>
        <v>0</v>
      </c>
      <c r="H66" s="136"/>
      <c r="I66" s="222">
        <f t="shared" ref="I66:I129" si="9">(H66/100)*G66</f>
        <v>0</v>
      </c>
      <c r="J66" s="138"/>
      <c r="K66" s="135">
        <f t="shared" ref="K66:K129" si="10">(J66/100)*G66</f>
        <v>0</v>
      </c>
      <c r="L66" s="138"/>
      <c r="M66" s="135">
        <f t="shared" ref="M66:M129" si="11">(L66/100)*G66</f>
        <v>0</v>
      </c>
      <c r="N66" s="138"/>
      <c r="O66" s="135">
        <f t="shared" ref="O66:O129" si="12">(N66/100)*G66</f>
        <v>0</v>
      </c>
      <c r="P66" s="138"/>
      <c r="Q66" s="135">
        <f t="shared" ref="Q66:Q129" si="13">(P66/100)*G66</f>
        <v>0</v>
      </c>
    </row>
    <row r="67" spans="1:17" ht="15.6">
      <c r="A67" s="26" t="s">
        <v>72</v>
      </c>
      <c r="B67" s="5">
        <v>15</v>
      </c>
      <c r="D67" s="42"/>
      <c r="E67" s="5" t="str">
        <f>VLOOKUP($A67,'Food full composition_all'!$A$3:$AU$33,3+($B67*2),0)</f>
        <v>Yucca, cooked</v>
      </c>
      <c r="F67" s="42">
        <f>VLOOKUP($A67,'Food full composition_all'!$A$3:$BR$33,4+($B67*2),0)</f>
        <v>0.5</v>
      </c>
      <c r="G67" s="143">
        <f t="shared" si="8"/>
        <v>0.55555555555555558</v>
      </c>
      <c r="H67" s="136">
        <f>VLOOKUP(E67,'Impact value reference table'!$B$3:$G$216,2,FALSE)</f>
        <v>0.3</v>
      </c>
      <c r="I67" s="222">
        <f t="shared" si="9"/>
        <v>1.6666666666666668E-3</v>
      </c>
      <c r="J67" s="138">
        <f>VLOOKUP(E67,'Impact value reference table'!$B$3:$G$216,3,FALSE)</f>
        <v>0.4</v>
      </c>
      <c r="K67" s="135">
        <f t="shared" si="10"/>
        <v>2.2222222222222222E-3</v>
      </c>
      <c r="L67" s="138">
        <f>VLOOKUP(E67,'Impact value reference table'!$B$3:$G$216,4,FALSE)</f>
        <v>2.9</v>
      </c>
      <c r="M67" s="135">
        <f t="shared" si="11"/>
        <v>1.6111111111111111E-2</v>
      </c>
      <c r="N67" s="138">
        <f>VLOOKUP(E67,'Impact value reference table'!$B$3:$G$216,5,FALSE)</f>
        <v>1.6</v>
      </c>
      <c r="O67" s="135">
        <f t="shared" si="12"/>
        <v>8.8888888888888889E-3</v>
      </c>
      <c r="P67" s="138">
        <f>VLOOKUP(E67,'Impact value reference table'!$B$3:$G$216,6,FALSE)</f>
        <v>28</v>
      </c>
      <c r="Q67" s="135">
        <f t="shared" si="13"/>
        <v>0.15555555555555559</v>
      </c>
    </row>
    <row r="68" spans="1:17" ht="15.6">
      <c r="A68" s="26" t="s">
        <v>72</v>
      </c>
      <c r="B68" s="5">
        <v>16</v>
      </c>
      <c r="D68" s="42"/>
      <c r="E68" s="5" t="str">
        <f>VLOOKUP($A68,'Food full composition_all'!$A$3:$AU$33,3+($B68*2),0)</f>
        <v>Glucosamine</v>
      </c>
      <c r="F68" s="42">
        <f>VLOOKUP($A68,'Food full composition_all'!$A$3:$BR$33,4+($B68*2),0)</f>
        <v>0</v>
      </c>
      <c r="G68" s="143">
        <f t="shared" si="8"/>
        <v>0</v>
      </c>
      <c r="H68" s="136"/>
      <c r="I68" s="222">
        <f t="shared" si="9"/>
        <v>0</v>
      </c>
      <c r="J68" s="138"/>
      <c r="K68" s="135">
        <f t="shared" si="10"/>
        <v>0</v>
      </c>
      <c r="L68" s="138"/>
      <c r="M68" s="135">
        <f t="shared" si="11"/>
        <v>0</v>
      </c>
      <c r="N68" s="138"/>
      <c r="O68" s="135">
        <f t="shared" si="12"/>
        <v>0</v>
      </c>
      <c r="P68" s="138"/>
      <c r="Q68" s="135">
        <f t="shared" si="13"/>
        <v>0</v>
      </c>
    </row>
    <row r="69" spans="1:17" ht="15.6">
      <c r="A69" s="26" t="s">
        <v>72</v>
      </c>
      <c r="B69" s="5">
        <v>17</v>
      </c>
      <c r="D69" s="42"/>
      <c r="E69" s="5" t="str">
        <f>VLOOKUP($A69,'Food full composition_all'!$A$3:$AU$33,3+($B69*2),0)</f>
        <v>MSM</v>
      </c>
      <c r="F69" s="42">
        <f>VLOOKUP($A69,'Food full composition_all'!$A$3:$BR$33,4+($B69*2),0)</f>
        <v>0</v>
      </c>
      <c r="G69" s="143">
        <f t="shared" si="8"/>
        <v>0</v>
      </c>
      <c r="H69" s="136"/>
      <c r="I69" s="222">
        <f t="shared" si="9"/>
        <v>0</v>
      </c>
      <c r="J69" s="138"/>
      <c r="K69" s="135">
        <f t="shared" si="10"/>
        <v>0</v>
      </c>
      <c r="L69" s="138"/>
      <c r="M69" s="135">
        <f t="shared" si="11"/>
        <v>0</v>
      </c>
      <c r="N69" s="138"/>
      <c r="O69" s="135">
        <f t="shared" si="12"/>
        <v>0</v>
      </c>
      <c r="P69" s="138"/>
      <c r="Q69" s="135">
        <f t="shared" si="13"/>
        <v>0</v>
      </c>
    </row>
    <row r="70" spans="1:17" ht="15.6">
      <c r="A70" s="26" t="s">
        <v>72</v>
      </c>
      <c r="B70" s="5">
        <v>18</v>
      </c>
      <c r="D70" s="42"/>
      <c r="E70" s="5" t="str">
        <f>VLOOKUP($A70,'Food full composition_all'!$A$3:$AU$33,3+($B70*2),0)</f>
        <v xml:space="preserve">Chondroitin </v>
      </c>
      <c r="F70" s="42">
        <f>VLOOKUP($A70,'Food full composition_all'!$A$3:$BR$33,4+($B70*2),0)</f>
        <v>0</v>
      </c>
      <c r="G70" s="143">
        <f t="shared" si="8"/>
        <v>0</v>
      </c>
      <c r="H70" s="136"/>
      <c r="I70" s="222">
        <f t="shared" si="9"/>
        <v>0</v>
      </c>
      <c r="J70" s="138"/>
      <c r="K70" s="135">
        <f t="shared" si="10"/>
        <v>0</v>
      </c>
      <c r="L70" s="138"/>
      <c r="M70" s="135">
        <f t="shared" si="11"/>
        <v>0</v>
      </c>
      <c r="N70" s="138"/>
      <c r="O70" s="135">
        <f t="shared" si="12"/>
        <v>0</v>
      </c>
      <c r="P70" s="138"/>
      <c r="Q70" s="135">
        <f t="shared" si="13"/>
        <v>0</v>
      </c>
    </row>
    <row r="71" spans="1:17" ht="15.6">
      <c r="A71" s="26" t="s">
        <v>72</v>
      </c>
      <c r="B71" s="5">
        <v>19</v>
      </c>
      <c r="D71" s="42"/>
      <c r="E71" s="5" t="str">
        <f>VLOOKUP($A71,'Food full composition_all'!$A$3:$AU$33,3+($B71*2),0)</f>
        <v>Cranberries</v>
      </c>
      <c r="F71" s="42">
        <f>VLOOKUP($A71,'Food full composition_all'!$A$3:$BR$33,4+($B71*2),0)</f>
        <v>0</v>
      </c>
      <c r="G71" s="143">
        <f t="shared" si="8"/>
        <v>0</v>
      </c>
      <c r="H71" s="136"/>
      <c r="I71" s="222">
        <f t="shared" si="9"/>
        <v>0</v>
      </c>
      <c r="J71" s="138"/>
      <c r="K71" s="135">
        <f t="shared" si="10"/>
        <v>0</v>
      </c>
      <c r="L71" s="138"/>
      <c r="M71" s="135">
        <f t="shared" si="11"/>
        <v>0</v>
      </c>
      <c r="N71" s="138"/>
      <c r="O71" s="135">
        <f t="shared" si="12"/>
        <v>0</v>
      </c>
      <c r="P71" s="138"/>
      <c r="Q71" s="135">
        <f t="shared" si="13"/>
        <v>0</v>
      </c>
    </row>
    <row r="72" spans="1:17" s="179" customFormat="1" ht="16.2" thickBot="1">
      <c r="A72" s="185" t="s">
        <v>72</v>
      </c>
      <c r="B72" s="179">
        <v>20</v>
      </c>
      <c r="D72" s="181"/>
      <c r="E72" s="179" t="str">
        <f>VLOOKUP($A72,'Food full composition_all'!$A$3:$AU$33,3+($B72*2),0)</f>
        <v>Nucleotides</v>
      </c>
      <c r="F72" s="181">
        <f>VLOOKUP($A72,'Food full composition_all'!$A$3:$BR$33,4+($B72*2),0)</f>
        <v>0</v>
      </c>
      <c r="G72" s="186">
        <f t="shared" si="8"/>
        <v>0</v>
      </c>
      <c r="H72" s="182"/>
      <c r="I72" s="223">
        <f t="shared" si="9"/>
        <v>0</v>
      </c>
      <c r="J72" s="183"/>
      <c r="K72" s="184">
        <f t="shared" si="10"/>
        <v>0</v>
      </c>
      <c r="L72" s="183"/>
      <c r="M72" s="184">
        <f t="shared" si="11"/>
        <v>0</v>
      </c>
      <c r="N72" s="183"/>
      <c r="O72" s="184">
        <f t="shared" si="12"/>
        <v>0</v>
      </c>
      <c r="P72" s="183"/>
      <c r="Q72" s="184">
        <f t="shared" si="13"/>
        <v>0</v>
      </c>
    </row>
    <row r="73" spans="1:17" ht="15.6">
      <c r="A73" s="26" t="s">
        <v>83</v>
      </c>
      <c r="B73" s="5">
        <v>1</v>
      </c>
      <c r="C73" s="5">
        <v>10</v>
      </c>
      <c r="D73" s="42">
        <f>100/(100-C73)</f>
        <v>1.1111111111111112</v>
      </c>
      <c r="E73" s="5" t="str">
        <f>VLOOKUP($A73,'Food full composition_all'!$A$3:$AU$33,3+($B73*2),0)</f>
        <v>Mechanically separated chicken meat, unspecified</v>
      </c>
      <c r="F73" s="42">
        <f>VLOOKUP($A73,'Food full composition_all'!$A$3:$BR$33,4+($B73*2),0)</f>
        <v>30</v>
      </c>
      <c r="G73" s="143">
        <f>F73*$D$73</f>
        <v>33.333333333333336</v>
      </c>
      <c r="H73" s="136">
        <f>VLOOKUP(E73,'Impact value reference table'!$B$3:$G$216,2,FALSE)</f>
        <v>3.49</v>
      </c>
      <c r="I73" s="222">
        <f t="shared" si="9"/>
        <v>1.1633333333333333</v>
      </c>
      <c r="J73" s="138">
        <f>VLOOKUP(E73,'Impact value reference table'!$B$3:$G$216,3,FALSE)</f>
        <v>2.8</v>
      </c>
      <c r="K73" s="135">
        <f t="shared" si="10"/>
        <v>0.93333333333333335</v>
      </c>
      <c r="L73" s="138">
        <f>VLOOKUP(E73,'Impact value reference table'!$B$3:$G$216,4,FALSE)</f>
        <v>29.02</v>
      </c>
      <c r="M73" s="135">
        <f t="shared" si="11"/>
        <v>9.6733333333333338</v>
      </c>
      <c r="N73" s="138">
        <f>VLOOKUP(E73,'Impact value reference table'!$B$3:$G$216,5,FALSE)</f>
        <v>13.77</v>
      </c>
      <c r="O73" s="135">
        <f t="shared" si="12"/>
        <v>4.59</v>
      </c>
      <c r="P73" s="138">
        <f>VLOOKUP(E73,'Impact value reference table'!$B$3:$G$216,6,FALSE)</f>
        <v>187.41</v>
      </c>
      <c r="Q73" s="135">
        <f t="shared" si="13"/>
        <v>62.47</v>
      </c>
    </row>
    <row r="74" spans="1:17" ht="15.6">
      <c r="A74" s="26" t="s">
        <v>83</v>
      </c>
      <c r="B74" s="5">
        <v>2</v>
      </c>
      <c r="D74" s="42"/>
      <c r="E74" s="5" t="str">
        <f>VLOOKUP($A74,'Food full composition_all'!$A$3:$AU$33,3+($B74*2),0)</f>
        <v>Corn gluten meal 21, unspecified</v>
      </c>
      <c r="F74" s="42">
        <f>VLOOKUP($A74,'Food full composition_all'!$A$3:$BR$33,4+($B74*2),0)</f>
        <v>17</v>
      </c>
      <c r="G74" s="143">
        <f t="shared" ref="G74:G84" si="14">F74*$D$73</f>
        <v>18.888888888888889</v>
      </c>
      <c r="H74" s="136">
        <f>VLOOKUP(E74,'Impact value reference table'!$B$3:$G$216,2,FALSE)</f>
        <v>0.7</v>
      </c>
      <c r="I74" s="222">
        <f t="shared" si="9"/>
        <v>0.13222222222222221</v>
      </c>
      <c r="J74" s="138">
        <f>VLOOKUP(E74,'Impact value reference table'!$B$3:$G$216,3,FALSE)</f>
        <v>0.4</v>
      </c>
      <c r="K74" s="135">
        <f t="shared" si="10"/>
        <v>7.5555555555555556E-2</v>
      </c>
      <c r="L74" s="138">
        <f>VLOOKUP(E74,'Impact value reference table'!$B$3:$G$216,4,FALSE)</f>
        <v>2.6</v>
      </c>
      <c r="M74" s="135">
        <f t="shared" si="11"/>
        <v>0.49111111111111116</v>
      </c>
      <c r="N74" s="138">
        <f>VLOOKUP(E74,'Impact value reference table'!$B$3:$G$216,5,FALSE)</f>
        <v>0.9</v>
      </c>
      <c r="O74" s="135">
        <f t="shared" si="12"/>
        <v>0.17</v>
      </c>
      <c r="P74" s="138">
        <f>VLOOKUP(E74,'Impact value reference table'!$B$3:$G$216,6,FALSE)</f>
        <v>48</v>
      </c>
      <c r="Q74" s="135">
        <f t="shared" si="13"/>
        <v>9.0666666666666664</v>
      </c>
    </row>
    <row r="75" spans="1:17" ht="15.6">
      <c r="A75" s="26" t="s">
        <v>83</v>
      </c>
      <c r="B75" s="5">
        <v>3</v>
      </c>
      <c r="D75" s="42"/>
      <c r="E75" s="5" t="str">
        <f>VLOOKUP($A75,'Food full composition_all'!$A$3:$AU$33,3+($B75*2),0)</f>
        <v>Corn gluten meal 21, unspecified</v>
      </c>
      <c r="F75" s="42">
        <f>VLOOKUP($A75,'Food full composition_all'!$A$3:$BR$33,4+($B75*2),0)</f>
        <v>18.7</v>
      </c>
      <c r="G75" s="143">
        <f t="shared" si="14"/>
        <v>20.777777777777779</v>
      </c>
      <c r="H75" s="136">
        <f>VLOOKUP(E75,'Impact value reference table'!$B$3:$G$216,2,FALSE)</f>
        <v>0.7</v>
      </c>
      <c r="I75" s="222">
        <f t="shared" si="9"/>
        <v>0.14544444444444443</v>
      </c>
      <c r="J75" s="138">
        <f>VLOOKUP(E75,'Impact value reference table'!$B$3:$G$216,3,FALSE)</f>
        <v>0.4</v>
      </c>
      <c r="K75" s="135">
        <f t="shared" si="10"/>
        <v>8.3111111111111122E-2</v>
      </c>
      <c r="L75" s="138">
        <f>VLOOKUP(E75,'Impact value reference table'!$B$3:$G$216,4,FALSE)</f>
        <v>2.6</v>
      </c>
      <c r="M75" s="135">
        <f t="shared" si="11"/>
        <v>0.54022222222222227</v>
      </c>
      <c r="N75" s="138">
        <f>VLOOKUP(E75,'Impact value reference table'!$B$3:$G$216,5,FALSE)</f>
        <v>0.9</v>
      </c>
      <c r="O75" s="135">
        <f t="shared" si="12"/>
        <v>0.18700000000000003</v>
      </c>
      <c r="P75" s="138">
        <f>VLOOKUP(E75,'Impact value reference table'!$B$3:$G$216,6,FALSE)</f>
        <v>48</v>
      </c>
      <c r="Q75" s="135">
        <f t="shared" si="13"/>
        <v>9.9733333333333327</v>
      </c>
    </row>
    <row r="76" spans="1:17" ht="15.6">
      <c r="A76" s="26" t="s">
        <v>83</v>
      </c>
      <c r="B76" s="5">
        <v>4</v>
      </c>
      <c r="D76" s="42"/>
      <c r="E76" s="5" t="str">
        <f>VLOOKUP($A76,'Food full composition_all'!$A$3:$AU$33,3+($B76*2),0)</f>
        <v>Barley, unspecified</v>
      </c>
      <c r="F76" s="42">
        <f>VLOOKUP($A76,'Food full composition_all'!$A$3:$BR$33,4+($B76*2),0)</f>
        <v>7.2</v>
      </c>
      <c r="G76" s="143">
        <f t="shared" si="14"/>
        <v>8</v>
      </c>
      <c r="H76" s="136">
        <f>VLOOKUP(E76,'Impact value reference table'!$B$3:$G$216,2,FALSE)</f>
        <v>0.2</v>
      </c>
      <c r="I76" s="222">
        <f t="shared" si="9"/>
        <v>1.6E-2</v>
      </c>
      <c r="J76" s="138">
        <f>VLOOKUP(E76,'Impact value reference table'!$B$3:$G$216,3,FALSE)</f>
        <v>0.22</v>
      </c>
      <c r="K76" s="135">
        <f t="shared" si="10"/>
        <v>1.7600000000000001E-2</v>
      </c>
      <c r="L76" s="138">
        <f>VLOOKUP(E76,'Impact value reference table'!$B$3:$G$216,4,FALSE)</f>
        <v>0.24</v>
      </c>
      <c r="M76" s="135">
        <f t="shared" si="11"/>
        <v>1.9199999999999998E-2</v>
      </c>
      <c r="N76" s="138">
        <f>VLOOKUP(E76,'Impact value reference table'!$B$3:$G$216,5,FALSE)</f>
        <v>0.09</v>
      </c>
      <c r="O76" s="135">
        <f t="shared" si="12"/>
        <v>7.1999999999999998E-3</v>
      </c>
      <c r="P76" s="138">
        <f>VLOOKUP(E76,'Impact value reference table'!$B$3:$G$216,6,FALSE)</f>
        <v>0.55000000000000004</v>
      </c>
      <c r="Q76" s="135">
        <f t="shared" si="13"/>
        <v>4.4000000000000004E-2</v>
      </c>
    </row>
    <row r="77" spans="1:17" ht="15.6">
      <c r="A77" s="26" t="s">
        <v>83</v>
      </c>
      <c r="B77" s="5">
        <v>5</v>
      </c>
      <c r="D77" s="42"/>
      <c r="E77" s="5" t="str">
        <f>VLOOKUP($A77,'Food full composition_all'!$A$3:$AU$33,3+($B77*2),0)</f>
        <v>Poultry fat, unspecified</v>
      </c>
      <c r="F77" s="42">
        <f>VLOOKUP($A77,'Food full composition_all'!$A$3:$BR$33,4+($B77*2),0)</f>
        <v>5.8</v>
      </c>
      <c r="G77" s="143">
        <f t="shared" si="14"/>
        <v>6.4444444444444446</v>
      </c>
      <c r="H77" s="136">
        <f>VLOOKUP(E77,'Impact value reference table'!$B$3:$G$216,2,FALSE)</f>
        <v>0</v>
      </c>
      <c r="I77" s="222">
        <f t="shared" si="9"/>
        <v>0</v>
      </c>
      <c r="J77" s="138">
        <f>VLOOKUP(E77,'Impact value reference table'!$B$3:$G$216,3,FALSE)</f>
        <v>0</v>
      </c>
      <c r="K77" s="135">
        <f t="shared" si="10"/>
        <v>0</v>
      </c>
      <c r="L77" s="138">
        <f>VLOOKUP(E77,'Impact value reference table'!$B$3:$G$216,4,FALSE)</f>
        <v>0</v>
      </c>
      <c r="M77" s="135">
        <f t="shared" si="11"/>
        <v>0</v>
      </c>
      <c r="N77" s="138">
        <f>VLOOKUP(E77,'Impact value reference table'!$B$3:$G$216,5,FALSE)</f>
        <v>0</v>
      </c>
      <c r="O77" s="135">
        <f t="shared" si="12"/>
        <v>0</v>
      </c>
      <c r="P77" s="138">
        <f>VLOOKUP(E77,'Impact value reference table'!$B$3:$G$216,6,FALSE)</f>
        <v>0</v>
      </c>
      <c r="Q77" s="135">
        <f t="shared" si="13"/>
        <v>0</v>
      </c>
    </row>
    <row r="78" spans="1:17" ht="15.6">
      <c r="A78" s="26" t="s">
        <v>83</v>
      </c>
      <c r="B78" s="5">
        <v>6</v>
      </c>
      <c r="D78" s="42"/>
      <c r="E78" s="5" t="str">
        <f>VLOOKUP($A78,'Food full composition_all'!$A$3:$AU$33,3+($B78*2),0)</f>
        <v>Chicken meat, raw</v>
      </c>
      <c r="F78" s="42">
        <f>VLOOKUP($A78,'Food full composition_all'!$A$3:$BR$33,4+($B78*2),0)</f>
        <v>4.8</v>
      </c>
      <c r="G78" s="143">
        <f t="shared" si="14"/>
        <v>5.333333333333333</v>
      </c>
      <c r="H78" s="136">
        <f>VLOOKUP(E78,'Impact value reference table'!$B$3:$G$216,2,FALSE)</f>
        <v>8</v>
      </c>
      <c r="I78" s="222">
        <f t="shared" si="9"/>
        <v>0.42666666666666664</v>
      </c>
      <c r="J78" s="138">
        <f>VLOOKUP(E78,'Impact value reference table'!$B$3:$G$216,3,FALSE)</f>
        <v>6.42</v>
      </c>
      <c r="K78" s="135">
        <f t="shared" si="10"/>
        <v>0.34239999999999993</v>
      </c>
      <c r="L78" s="138">
        <f>VLOOKUP(E78,'Impact value reference table'!$B$3:$G$216,4,FALSE)</f>
        <v>66.489999999999995</v>
      </c>
      <c r="M78" s="135">
        <f t="shared" si="11"/>
        <v>3.5461333333333327</v>
      </c>
      <c r="N78" s="138">
        <f>VLOOKUP(E78,'Impact value reference table'!$B$3:$G$216,5,FALSE)</f>
        <v>31.55</v>
      </c>
      <c r="O78" s="135">
        <f t="shared" si="12"/>
        <v>1.6826666666666665</v>
      </c>
      <c r="P78" s="138">
        <f>VLOOKUP(E78,'Impact value reference table'!$B$3:$G$216,6,FALSE)</f>
        <v>429.36</v>
      </c>
      <c r="Q78" s="135">
        <f t="shared" si="13"/>
        <v>22.8992</v>
      </c>
    </row>
    <row r="79" spans="1:17" ht="15.6">
      <c r="A79" s="26" t="s">
        <v>83</v>
      </c>
      <c r="B79" s="5">
        <v>7</v>
      </c>
      <c r="D79" s="42"/>
      <c r="E79" s="5" t="str">
        <f>VLOOKUP($A79,'Food full composition_all'!$A$3:$AU$33,3+($B79*2),0)</f>
        <v>Sorghum, unspecified</v>
      </c>
      <c r="F79" s="42">
        <f>VLOOKUP($A79,'Food full composition_all'!$A$3:$BR$33,4+($B79*2),0)</f>
        <v>3.3</v>
      </c>
      <c r="G79" s="143">
        <f t="shared" si="14"/>
        <v>3.6666666666666665</v>
      </c>
      <c r="H79" s="136">
        <f>VLOOKUP(E79,'Impact value reference table'!$B$3:$G$216,2,FALSE)</f>
        <v>2.25</v>
      </c>
      <c r="I79" s="222">
        <f t="shared" si="9"/>
        <v>8.249999999999999E-2</v>
      </c>
      <c r="J79" s="138">
        <f>VLOOKUP(E79,'Impact value reference table'!$B$3:$G$216,3,FALSE)</f>
        <v>0.25</v>
      </c>
      <c r="K79" s="135">
        <f t="shared" si="10"/>
        <v>9.1666666666666667E-3</v>
      </c>
      <c r="L79" s="138">
        <f>VLOOKUP(E79,'Impact value reference table'!$B$3:$G$216,4,FALSE)</f>
        <v>3.08</v>
      </c>
      <c r="M79" s="135">
        <f t="shared" si="11"/>
        <v>0.11293333333333333</v>
      </c>
      <c r="N79" s="138">
        <f>VLOOKUP(E79,'Impact value reference table'!$B$3:$G$216,5,FALSE)</f>
        <v>2.4700000000000002</v>
      </c>
      <c r="O79" s="135">
        <f t="shared" si="12"/>
        <v>9.056666666666667E-2</v>
      </c>
      <c r="P79" s="138">
        <f>VLOOKUP(E79,'Impact value reference table'!$B$3:$G$216,6,FALSE)</f>
        <v>62.9</v>
      </c>
      <c r="Q79" s="135">
        <f t="shared" si="13"/>
        <v>2.3063333333333333</v>
      </c>
    </row>
    <row r="80" spans="1:17" ht="15.6">
      <c r="A80" s="26" t="s">
        <v>83</v>
      </c>
      <c r="B80" s="5">
        <v>8</v>
      </c>
      <c r="D80" s="42"/>
      <c r="E80" s="5" t="str">
        <f>VLOOKUP($A80,'Food full composition_all'!$A$3:$AU$33,3+($B80*2),0)</f>
        <v>Beet pulp, unspecified</v>
      </c>
      <c r="F80" s="42">
        <f>VLOOKUP($A80,'Food full composition_all'!$A$3:$BR$33,4+($B80*2),0)</f>
        <v>2.9</v>
      </c>
      <c r="G80" s="143">
        <f t="shared" si="14"/>
        <v>3.2222222222222223</v>
      </c>
      <c r="H80" s="136">
        <f>VLOOKUP(E80,'Impact value reference table'!$B$3:$G$216,2,FALSE)</f>
        <v>0.13</v>
      </c>
      <c r="I80" s="222">
        <f t="shared" si="9"/>
        <v>4.1888888888888887E-3</v>
      </c>
      <c r="J80" s="138">
        <f>VLOOKUP(E80,'Impact value reference table'!$B$3:$G$216,3,FALSE)</f>
        <v>0.17</v>
      </c>
      <c r="K80" s="135">
        <f t="shared" si="10"/>
        <v>5.4777777777777785E-3</v>
      </c>
      <c r="L80" s="138">
        <f>VLOOKUP(E80,'Impact value reference table'!$B$3:$G$216,4,FALSE)</f>
        <v>1.25</v>
      </c>
      <c r="M80" s="135">
        <f t="shared" si="11"/>
        <v>4.027777777777778E-2</v>
      </c>
      <c r="N80" s="138">
        <f>VLOOKUP(E80,'Impact value reference table'!$B$3:$G$216,5,FALSE)</f>
        <v>0.69</v>
      </c>
      <c r="O80" s="135">
        <f t="shared" si="12"/>
        <v>2.2233333333333334E-2</v>
      </c>
      <c r="P80" s="138">
        <f>VLOOKUP(E80,'Impact value reference table'!$B$3:$G$216,6,FALSE)</f>
        <v>12.09</v>
      </c>
      <c r="Q80" s="135">
        <f t="shared" si="13"/>
        <v>0.38956666666666667</v>
      </c>
    </row>
    <row r="81" spans="1:17" ht="15.6">
      <c r="A81" s="26" t="s">
        <v>83</v>
      </c>
      <c r="B81" s="5">
        <v>9</v>
      </c>
      <c r="D81" s="42"/>
      <c r="E81" s="5" t="str">
        <f>VLOOKUP($A81,'Food full composition_all'!$A$3:$AU$33,3+($B81*2),0)</f>
        <v>Poultry fat, unspecified</v>
      </c>
      <c r="F81" s="42">
        <f>VLOOKUP($A81,'Food full composition_all'!$A$3:$BR$33,4+($B81*2),0)</f>
        <v>1.2</v>
      </c>
      <c r="G81" s="143">
        <f t="shared" si="14"/>
        <v>1.3333333333333333</v>
      </c>
      <c r="H81" s="136">
        <f>VLOOKUP(E81,'Impact value reference table'!$B$3:$G$216,2,FALSE)</f>
        <v>0</v>
      </c>
      <c r="I81" s="222">
        <f t="shared" si="9"/>
        <v>0</v>
      </c>
      <c r="J81" s="138">
        <f>VLOOKUP(E81,'Impact value reference table'!$B$3:$G$216,3,FALSE)</f>
        <v>0</v>
      </c>
      <c r="K81" s="135">
        <f t="shared" si="10"/>
        <v>0</v>
      </c>
      <c r="L81" s="138">
        <f>VLOOKUP(E81,'Impact value reference table'!$B$3:$G$216,4,FALSE)</f>
        <v>0</v>
      </c>
      <c r="M81" s="135">
        <f t="shared" si="11"/>
        <v>0</v>
      </c>
      <c r="N81" s="138">
        <f>VLOOKUP(E81,'Impact value reference table'!$B$3:$G$216,5,FALSE)</f>
        <v>0</v>
      </c>
      <c r="O81" s="135">
        <f t="shared" si="12"/>
        <v>0</v>
      </c>
      <c r="P81" s="138">
        <f>VLOOKUP(E81,'Impact value reference table'!$B$3:$G$216,6,FALSE)</f>
        <v>0</v>
      </c>
      <c r="Q81" s="135">
        <f t="shared" si="13"/>
        <v>0</v>
      </c>
    </row>
    <row r="82" spans="1:17" ht="15.6">
      <c r="A82" s="26" t="s">
        <v>83</v>
      </c>
      <c r="B82" s="5">
        <v>10</v>
      </c>
      <c r="D82" s="42"/>
      <c r="E82" s="5" t="str">
        <f>VLOOKUP($A82,'Food full composition_all'!$A$3:$AU$33,3+($B82*2),0)</f>
        <v>Minerals</v>
      </c>
      <c r="F82" s="42">
        <f>VLOOKUP($A82,'Food full composition_all'!$A$3:$BR$33,4+($B82*2),0)</f>
        <v>0</v>
      </c>
      <c r="G82" s="143">
        <f t="shared" si="14"/>
        <v>0</v>
      </c>
      <c r="H82" s="136"/>
      <c r="I82" s="222">
        <f t="shared" si="9"/>
        <v>0</v>
      </c>
      <c r="J82" s="138"/>
      <c r="K82" s="135">
        <f t="shared" si="10"/>
        <v>0</v>
      </c>
      <c r="L82" s="138"/>
      <c r="M82" s="135">
        <f t="shared" si="11"/>
        <v>0</v>
      </c>
      <c r="N82" s="138"/>
      <c r="O82" s="135">
        <f t="shared" si="12"/>
        <v>0</v>
      </c>
      <c r="P82" s="138"/>
      <c r="Q82" s="135">
        <f t="shared" si="13"/>
        <v>0</v>
      </c>
    </row>
    <row r="83" spans="1:17" ht="15.6">
      <c r="A83" s="26" t="s">
        <v>83</v>
      </c>
      <c r="B83" s="5">
        <v>11</v>
      </c>
      <c r="D83" s="42"/>
      <c r="E83" s="5" t="str">
        <f>VLOOKUP($A83,'Food full composition_all'!$A$3:$AU$33,3+($B83*2),0)</f>
        <v>Fructooligosaccharides</v>
      </c>
      <c r="F83" s="42">
        <f>VLOOKUP($A83,'Food full composition_all'!$A$3:$BR$33,4+($B83*2),0)</f>
        <v>0</v>
      </c>
      <c r="G83" s="143">
        <f t="shared" si="14"/>
        <v>0</v>
      </c>
      <c r="H83" s="136"/>
      <c r="I83" s="222">
        <f t="shared" si="9"/>
        <v>0</v>
      </c>
      <c r="J83" s="138"/>
      <c r="K83" s="135">
        <f t="shared" si="10"/>
        <v>0</v>
      </c>
      <c r="L83" s="138"/>
      <c r="M83" s="135">
        <f t="shared" si="11"/>
        <v>0</v>
      </c>
      <c r="N83" s="138"/>
      <c r="O83" s="135">
        <f t="shared" si="12"/>
        <v>0</v>
      </c>
      <c r="P83" s="138"/>
      <c r="Q83" s="135">
        <f t="shared" si="13"/>
        <v>0</v>
      </c>
    </row>
    <row r="84" spans="1:17" s="179" customFormat="1" ht="15.6">
      <c r="A84" s="185" t="s">
        <v>83</v>
      </c>
      <c r="B84" s="179">
        <v>12</v>
      </c>
      <c r="D84" s="181"/>
      <c r="E84" s="179" t="str">
        <f>VLOOKUP($A84,'Food full composition_all'!$A$3:$AU$33,3+($B84*2),0)</f>
        <v>Brewer's yeast, unspecified</v>
      </c>
      <c r="F84" s="181">
        <f>VLOOKUP($A84,'Food full composition_all'!$A$3:$BR$33,4+($B84*2),0)</f>
        <v>0.60250000000000004</v>
      </c>
      <c r="G84" s="186">
        <f t="shared" si="14"/>
        <v>0.66944444444444451</v>
      </c>
      <c r="H84" s="182">
        <f>VLOOKUP(E84,'Impact value reference table'!$B$3:$G$216,2,FALSE)</f>
        <v>0</v>
      </c>
      <c r="I84" s="223">
        <f t="shared" si="9"/>
        <v>0</v>
      </c>
      <c r="J84" s="183">
        <f>VLOOKUP(E84,'Impact value reference table'!$B$3:$G$216,3,FALSE)</f>
        <v>0</v>
      </c>
      <c r="K84" s="184">
        <f t="shared" si="10"/>
        <v>0</v>
      </c>
      <c r="L84" s="183">
        <f>VLOOKUP(E84,'Impact value reference table'!$B$3:$G$216,4,FALSE)</f>
        <v>0</v>
      </c>
      <c r="M84" s="184">
        <f t="shared" si="11"/>
        <v>0</v>
      </c>
      <c r="N84" s="183">
        <f>VLOOKUP(E84,'Impact value reference table'!$B$3:$G$216,5,FALSE)</f>
        <v>0</v>
      </c>
      <c r="O84" s="184">
        <f t="shared" si="12"/>
        <v>0</v>
      </c>
      <c r="P84" s="183">
        <f>VLOOKUP(E84,'Impact value reference table'!$B$3:$G$216,6,FALSE)</f>
        <v>0</v>
      </c>
      <c r="Q84" s="184">
        <f t="shared" si="13"/>
        <v>0</v>
      </c>
    </row>
    <row r="85" spans="1:17" ht="15.6">
      <c r="A85" s="26" t="s">
        <v>91</v>
      </c>
      <c r="B85" s="5">
        <v>1</v>
      </c>
      <c r="C85" s="5">
        <v>10</v>
      </c>
      <c r="D85" s="42">
        <f>100/(100-C85)</f>
        <v>1.1111111111111112</v>
      </c>
      <c r="E85" s="5" t="str">
        <f>VLOOKUP($A85,'Food full composition_all'!$A$3:$AU$33,3+($B85*2),0)</f>
        <v>Chicken meat, raw</v>
      </c>
      <c r="F85" s="42">
        <f>VLOOKUP($A85,'Food full composition_all'!$A$3:$BR$33,4+($B85*2),0)</f>
        <v>20</v>
      </c>
      <c r="G85" s="143">
        <f>F85*$D$85</f>
        <v>22.222222222222221</v>
      </c>
      <c r="H85" s="136">
        <f>VLOOKUP(E85,'Impact value reference table'!$B$3:$G$216,2,FALSE)</f>
        <v>8</v>
      </c>
      <c r="I85" s="222">
        <f t="shared" si="9"/>
        <v>1.7777777777777777</v>
      </c>
      <c r="J85" s="138">
        <f>VLOOKUP(E85,'Impact value reference table'!$B$3:$G$216,3,FALSE)</f>
        <v>6.42</v>
      </c>
      <c r="K85" s="135">
        <f t="shared" si="10"/>
        <v>1.4266666666666665</v>
      </c>
      <c r="L85" s="138">
        <f>VLOOKUP(E85,'Impact value reference table'!$B$3:$G$216,4,FALSE)</f>
        <v>66.489999999999995</v>
      </c>
      <c r="M85" s="135">
        <f t="shared" si="11"/>
        <v>14.775555555555554</v>
      </c>
      <c r="N85" s="138">
        <f>VLOOKUP(E85,'Impact value reference table'!$B$3:$G$216,5,FALSE)</f>
        <v>31.55</v>
      </c>
      <c r="O85" s="135">
        <f t="shared" si="12"/>
        <v>7.0111111111111111</v>
      </c>
      <c r="P85" s="138">
        <f>VLOOKUP(E85,'Impact value reference table'!$B$3:$G$216,6,FALSE)</f>
        <v>429.36</v>
      </c>
      <c r="Q85" s="135">
        <f t="shared" si="13"/>
        <v>95.413333333333341</v>
      </c>
    </row>
    <row r="86" spans="1:17" ht="15.6">
      <c r="A86" s="26" t="s">
        <v>91</v>
      </c>
      <c r="B86" s="5">
        <v>2</v>
      </c>
      <c r="D86" s="42"/>
      <c r="E86" s="5" t="str">
        <f>VLOOKUP($A86,'Food full composition_all'!$A$3:$AU$33,3+($B86*2),0)</f>
        <v>Wheat gluten, unspecified</v>
      </c>
      <c r="F86" s="42">
        <f>VLOOKUP($A86,'Food full composition_all'!$A$3:$BR$33,4+($B86*2),0)</f>
        <v>17</v>
      </c>
      <c r="G86" s="143">
        <f t="shared" ref="G86:G98" si="15">F86*$D$85</f>
        <v>18.888888888888889</v>
      </c>
      <c r="H86" s="136">
        <f>VLOOKUP(E86,'Impact value reference table'!$B$3:$G$216,2,FALSE)</f>
        <v>0.6</v>
      </c>
      <c r="I86" s="222">
        <f t="shared" si="9"/>
        <v>0.11333333333333334</v>
      </c>
      <c r="J86" s="138">
        <f>VLOOKUP(E86,'Impact value reference table'!$B$3:$G$216,3,FALSE)</f>
        <v>1.4</v>
      </c>
      <c r="K86" s="135">
        <f t="shared" si="10"/>
        <v>0.26444444444444443</v>
      </c>
      <c r="L86" s="138">
        <f>VLOOKUP(E86,'Impact value reference table'!$B$3:$G$216,4,FALSE)</f>
        <v>5</v>
      </c>
      <c r="M86" s="135">
        <f t="shared" si="11"/>
        <v>0.94444444444444453</v>
      </c>
      <c r="N86" s="138">
        <f>VLOOKUP(E86,'Impact value reference table'!$B$3:$G$216,5,FALSE)</f>
        <v>2.7</v>
      </c>
      <c r="O86" s="135">
        <f t="shared" si="12"/>
        <v>0.51000000000000012</v>
      </c>
      <c r="P86" s="138">
        <f>VLOOKUP(E86,'Impact value reference table'!$B$3:$G$216,6,FALSE)</f>
        <v>242</v>
      </c>
      <c r="Q86" s="135">
        <f t="shared" si="13"/>
        <v>45.711111111111109</v>
      </c>
    </row>
    <row r="87" spans="1:17" ht="15.6">
      <c r="A87" s="26" t="s">
        <v>91</v>
      </c>
      <c r="B87" s="5">
        <v>3</v>
      </c>
      <c r="D87" s="42"/>
      <c r="E87" s="5" t="str">
        <f>VLOOKUP($A87,'Food full composition_all'!$A$3:$AU$33,3+($B87*2),0)</f>
        <v>Poultry by-product meal, unspecified</v>
      </c>
      <c r="F87" s="42">
        <f>VLOOKUP($A87,'Food full composition_all'!$A$3:$BR$33,4+($B87*2),0)</f>
        <v>18.7</v>
      </c>
      <c r="G87" s="143">
        <f t="shared" si="15"/>
        <v>20.777777777777779</v>
      </c>
      <c r="H87" s="136">
        <f>VLOOKUP(E87,'Impact value reference table'!$B$3:$G$216,2,FALSE)</f>
        <v>14.04</v>
      </c>
      <c r="I87" s="222">
        <f t="shared" si="9"/>
        <v>2.9172000000000002</v>
      </c>
      <c r="J87" s="138">
        <f>VLOOKUP(E87,'Impact value reference table'!$B$3:$G$216,3,FALSE)</f>
        <v>11.27</v>
      </c>
      <c r="K87" s="135">
        <f t="shared" si="10"/>
        <v>2.3416555555555556</v>
      </c>
      <c r="L87" s="138">
        <f>VLOOKUP(E87,'Impact value reference table'!$B$3:$G$216,4,FALSE)</f>
        <v>116.64</v>
      </c>
      <c r="M87" s="135">
        <f t="shared" si="11"/>
        <v>24.235200000000003</v>
      </c>
      <c r="N87" s="138">
        <f>VLOOKUP(E87,'Impact value reference table'!$B$3:$G$216,5,FALSE)</f>
        <v>55.35</v>
      </c>
      <c r="O87" s="135">
        <f t="shared" si="12"/>
        <v>11.500500000000001</v>
      </c>
      <c r="P87" s="138">
        <f>VLOOKUP(E87,'Impact value reference table'!$B$3:$G$216,6,FALSE)</f>
        <v>753.21</v>
      </c>
      <c r="Q87" s="135">
        <f t="shared" si="13"/>
        <v>156.50030000000001</v>
      </c>
    </row>
    <row r="88" spans="1:17" ht="15.6">
      <c r="A88" s="26" t="s">
        <v>91</v>
      </c>
      <c r="B88" s="5">
        <v>4</v>
      </c>
      <c r="D88" s="42"/>
      <c r="E88" s="5" t="str">
        <f>VLOOKUP($A88,'Food full composition_all'!$A$3:$AU$33,3+($B88*2),0)</f>
        <v>Corn gluten meal 21, unspecified</v>
      </c>
      <c r="F88" s="42">
        <f>VLOOKUP($A88,'Food full composition_all'!$A$3:$BR$33,4+($B88*2),0)</f>
        <v>7.2</v>
      </c>
      <c r="G88" s="143">
        <f t="shared" si="15"/>
        <v>8</v>
      </c>
      <c r="H88" s="136">
        <f>VLOOKUP(E88,'Impact value reference table'!$B$3:$G$216,2,FALSE)</f>
        <v>0.7</v>
      </c>
      <c r="I88" s="222">
        <f t="shared" si="9"/>
        <v>5.5999999999999994E-2</v>
      </c>
      <c r="J88" s="138">
        <f>VLOOKUP(E88,'Impact value reference table'!$B$3:$G$216,3,FALSE)</f>
        <v>0.4</v>
      </c>
      <c r="K88" s="135">
        <f t="shared" si="10"/>
        <v>3.2000000000000001E-2</v>
      </c>
      <c r="L88" s="138">
        <f>VLOOKUP(E88,'Impact value reference table'!$B$3:$G$216,4,FALSE)</f>
        <v>2.6</v>
      </c>
      <c r="M88" s="135">
        <f t="shared" si="11"/>
        <v>0.20800000000000002</v>
      </c>
      <c r="N88" s="138">
        <f>VLOOKUP(E88,'Impact value reference table'!$B$3:$G$216,5,FALSE)</f>
        <v>0.9</v>
      </c>
      <c r="O88" s="135">
        <f t="shared" si="12"/>
        <v>7.2000000000000008E-2</v>
      </c>
      <c r="P88" s="138">
        <f>VLOOKUP(E88,'Impact value reference table'!$B$3:$G$216,6,FALSE)</f>
        <v>48</v>
      </c>
      <c r="Q88" s="135">
        <f t="shared" si="13"/>
        <v>3.84</v>
      </c>
    </row>
    <row r="89" spans="1:17" ht="15.6">
      <c r="A89" s="26" t="s">
        <v>91</v>
      </c>
      <c r="B89" s="5">
        <v>5</v>
      </c>
      <c r="D89" s="42"/>
      <c r="E89" s="5" t="str">
        <f>VLOOKUP($A89,'Food full composition_all'!$A$3:$AU$33,3+($B89*2),0)</f>
        <v>White rice, cooked</v>
      </c>
      <c r="F89" s="42">
        <f>VLOOKUP($A89,'Food full composition_all'!$A$3:$BR$33,4+($B89*2),0)</f>
        <v>9</v>
      </c>
      <c r="G89" s="143">
        <f t="shared" si="15"/>
        <v>10</v>
      </c>
      <c r="H89" s="136">
        <f>VLOOKUP(E89,'Impact value reference table'!$B$3:$G$216,2,FALSE)</f>
        <v>0.8</v>
      </c>
      <c r="I89" s="222">
        <f t="shared" si="9"/>
        <v>0.08</v>
      </c>
      <c r="J89" s="138">
        <f>VLOOKUP(E89,'Impact value reference table'!$B$3:$G$216,3,FALSE)</f>
        <v>1.2</v>
      </c>
      <c r="K89" s="135">
        <f t="shared" si="10"/>
        <v>0.12</v>
      </c>
      <c r="L89" s="138">
        <f>VLOOKUP(E89,'Impact value reference table'!$B$3:$G$216,4,FALSE)</f>
        <v>7.4</v>
      </c>
      <c r="M89" s="135">
        <f t="shared" si="11"/>
        <v>0.7400000000000001</v>
      </c>
      <c r="N89" s="138">
        <f>VLOOKUP(E89,'Impact value reference table'!$B$3:$G$216,5,FALSE)</f>
        <v>10</v>
      </c>
      <c r="O89" s="135">
        <f t="shared" si="12"/>
        <v>1</v>
      </c>
      <c r="P89" s="138">
        <f>VLOOKUP(E89,'Impact value reference table'!$B$3:$G$216,6,FALSE)</f>
        <v>610</v>
      </c>
      <c r="Q89" s="135">
        <f t="shared" si="13"/>
        <v>61</v>
      </c>
    </row>
    <row r="90" spans="1:17" ht="15.6">
      <c r="A90" s="26" t="s">
        <v>91</v>
      </c>
      <c r="B90" s="5">
        <v>6</v>
      </c>
      <c r="D90" s="42"/>
      <c r="E90" s="5" t="str">
        <f>VLOOKUP($A90,'Food full composition_all'!$A$3:$AU$33,3+($B90*2),0)</f>
        <v>Poultry fat, unspecified</v>
      </c>
      <c r="F90" s="42">
        <f>VLOOKUP($A90,'Food full composition_all'!$A$3:$BR$33,4+($B90*2),0)</f>
        <v>4.3</v>
      </c>
      <c r="G90" s="143">
        <f t="shared" si="15"/>
        <v>4.7777777777777777</v>
      </c>
      <c r="H90" s="136">
        <f>VLOOKUP(E90,'Impact value reference table'!$B$3:$G$216,2,FALSE)</f>
        <v>0</v>
      </c>
      <c r="I90" s="222">
        <f t="shared" si="9"/>
        <v>0</v>
      </c>
      <c r="J90" s="138">
        <f>VLOOKUP(E90,'Impact value reference table'!$B$3:$G$216,3,FALSE)</f>
        <v>0</v>
      </c>
      <c r="K90" s="135">
        <f t="shared" si="10"/>
        <v>0</v>
      </c>
      <c r="L90" s="138">
        <f>VLOOKUP(E90,'Impact value reference table'!$B$3:$G$216,4,FALSE)</f>
        <v>0</v>
      </c>
      <c r="M90" s="135">
        <f t="shared" si="11"/>
        <v>0</v>
      </c>
      <c r="N90" s="138">
        <f>VLOOKUP(E90,'Impact value reference table'!$B$3:$G$216,5,FALSE)</f>
        <v>0</v>
      </c>
      <c r="O90" s="135">
        <f t="shared" si="12"/>
        <v>0</v>
      </c>
      <c r="P90" s="138">
        <f>VLOOKUP(E90,'Impact value reference table'!$B$3:$G$216,6,FALSE)</f>
        <v>0</v>
      </c>
      <c r="Q90" s="135">
        <f t="shared" si="13"/>
        <v>0</v>
      </c>
    </row>
    <row r="91" spans="1:17" ht="15.6">
      <c r="A91" s="26" t="s">
        <v>91</v>
      </c>
      <c r="B91" s="5">
        <v>7</v>
      </c>
      <c r="D91" s="42"/>
      <c r="E91" s="5" t="str">
        <f>VLOOKUP($A91,'Food full composition_all'!$A$3:$AU$33,3+($B91*2),0)</f>
        <v>Beet pulp, unspecified</v>
      </c>
      <c r="F91" s="42">
        <f>VLOOKUP($A91,'Food full composition_all'!$A$3:$BR$33,4+($B91*2),0)</f>
        <v>3.3</v>
      </c>
      <c r="G91" s="143">
        <f t="shared" si="15"/>
        <v>3.6666666666666665</v>
      </c>
      <c r="H91" s="136">
        <f>VLOOKUP(E91,'Impact value reference table'!$B$3:$G$216,2,FALSE)</f>
        <v>0.13</v>
      </c>
      <c r="I91" s="222">
        <f t="shared" si="9"/>
        <v>4.7666666666666664E-3</v>
      </c>
      <c r="J91" s="138">
        <f>VLOOKUP(E91,'Impact value reference table'!$B$3:$G$216,3,FALSE)</f>
        <v>0.17</v>
      </c>
      <c r="K91" s="135">
        <f t="shared" si="10"/>
        <v>6.2333333333333338E-3</v>
      </c>
      <c r="L91" s="138">
        <f>VLOOKUP(E91,'Impact value reference table'!$B$3:$G$216,4,FALSE)</f>
        <v>1.25</v>
      </c>
      <c r="M91" s="135">
        <f t="shared" si="11"/>
        <v>4.5833333333333337E-2</v>
      </c>
      <c r="N91" s="138">
        <f>VLOOKUP(E91,'Impact value reference table'!$B$3:$G$216,5,FALSE)</f>
        <v>0.69</v>
      </c>
      <c r="O91" s="135">
        <f t="shared" si="12"/>
        <v>2.53E-2</v>
      </c>
      <c r="P91" s="138">
        <f>VLOOKUP(E91,'Impact value reference table'!$B$3:$G$216,6,FALSE)</f>
        <v>12.09</v>
      </c>
      <c r="Q91" s="135">
        <f t="shared" si="13"/>
        <v>0.44329999999999997</v>
      </c>
    </row>
    <row r="92" spans="1:17" ht="15.6">
      <c r="A92" s="26" t="s">
        <v>91</v>
      </c>
      <c r="B92" s="5">
        <v>8</v>
      </c>
      <c r="D92" s="42"/>
      <c r="E92" s="5" t="str">
        <f>VLOOKUP($A92,'Food full composition_all'!$A$3:$AU$33,3+($B92*2),0)</f>
        <v>Digest</v>
      </c>
      <c r="F92" s="42">
        <f>VLOOKUP($A92,'Food full composition_all'!$A$3:$BR$33,4+($B92*2),0)</f>
        <v>0</v>
      </c>
      <c r="G92" s="143">
        <f t="shared" si="15"/>
        <v>0</v>
      </c>
      <c r="H92" s="136"/>
      <c r="I92" s="222">
        <f t="shared" si="9"/>
        <v>0</v>
      </c>
      <c r="J92" s="138"/>
      <c r="K92" s="135">
        <f t="shared" si="10"/>
        <v>0</v>
      </c>
      <c r="L92" s="138"/>
      <c r="M92" s="135">
        <f t="shared" si="11"/>
        <v>0</v>
      </c>
      <c r="N92" s="138"/>
      <c r="O92" s="135">
        <f t="shared" si="12"/>
        <v>0</v>
      </c>
      <c r="P92" s="138"/>
      <c r="Q92" s="135">
        <f t="shared" si="13"/>
        <v>0</v>
      </c>
    </row>
    <row r="93" spans="1:17" ht="15.6">
      <c r="A93" s="26" t="s">
        <v>91</v>
      </c>
      <c r="B93" s="5">
        <v>9</v>
      </c>
      <c r="D93" s="42"/>
      <c r="E93" s="5" t="str">
        <f>VLOOKUP($A93,'Food full composition_all'!$A$3:$AU$33,3+($B93*2),0)</f>
        <v>Soy flour, unspecified</v>
      </c>
      <c r="F93" s="42">
        <f>VLOOKUP($A93,'Food full composition_all'!$A$3:$BR$33,4+($B93*2),0)</f>
        <v>1.2</v>
      </c>
      <c r="G93" s="143">
        <f t="shared" si="15"/>
        <v>1.3333333333333333</v>
      </c>
      <c r="H93" s="136">
        <f>VLOOKUP(E93,'Impact value reference table'!$B$3:$G$216,2,FALSE)</f>
        <v>10.66</v>
      </c>
      <c r="I93" s="222">
        <f t="shared" si="9"/>
        <v>0.14213333333333333</v>
      </c>
      <c r="J93" s="138">
        <f>VLOOKUP(E93,'Impact value reference table'!$B$3:$G$216,3,FALSE)</f>
        <v>1.17</v>
      </c>
      <c r="K93" s="135">
        <f t="shared" si="10"/>
        <v>1.5599999999999998E-2</v>
      </c>
      <c r="L93" s="138">
        <f>VLOOKUP(E93,'Impact value reference table'!$B$3:$G$216,4,FALSE)</f>
        <v>14.6</v>
      </c>
      <c r="M93" s="135">
        <f t="shared" si="11"/>
        <v>0.19466666666666665</v>
      </c>
      <c r="N93" s="138">
        <f>VLOOKUP(E93,'Impact value reference table'!$B$3:$G$216,5,FALSE)</f>
        <v>11.68</v>
      </c>
      <c r="O93" s="135">
        <f t="shared" si="12"/>
        <v>0.15573333333333333</v>
      </c>
      <c r="P93" s="138">
        <f>VLOOKUP(E93,'Impact value reference table'!$B$3:$G$216,6,FALSE)</f>
        <v>297.83</v>
      </c>
      <c r="Q93" s="135">
        <f t="shared" si="13"/>
        <v>3.9710666666666663</v>
      </c>
    </row>
    <row r="94" spans="1:17" ht="15.6">
      <c r="A94" s="26" t="s">
        <v>91</v>
      </c>
      <c r="B94" s="5">
        <v>10</v>
      </c>
      <c r="D94" s="42"/>
      <c r="E94" s="5" t="str">
        <f>VLOOKUP($A94,'Food full composition_all'!$A$3:$AU$33,3+($B94*2),0)</f>
        <v>Corn gluten meal 21, unspecified</v>
      </c>
      <c r="F94" s="42">
        <f>VLOOKUP($A94,'Food full composition_all'!$A$3:$BR$33,4+($B94*2),0)</f>
        <v>2</v>
      </c>
      <c r="G94" s="143">
        <f t="shared" si="15"/>
        <v>2.2222222222222223</v>
      </c>
      <c r="H94" s="136">
        <f>VLOOKUP(E94,'Impact value reference table'!$B$3:$G$216,2,FALSE)</f>
        <v>0.7</v>
      </c>
      <c r="I94" s="222">
        <f t="shared" si="9"/>
        <v>1.5555555555555555E-2</v>
      </c>
      <c r="J94" s="138">
        <f>VLOOKUP(E94,'Impact value reference table'!$B$3:$G$216,3,FALSE)</f>
        <v>0.4</v>
      </c>
      <c r="K94" s="135">
        <f t="shared" si="10"/>
        <v>8.8888888888888889E-3</v>
      </c>
      <c r="L94" s="138">
        <f>VLOOKUP(E94,'Impact value reference table'!$B$3:$G$216,4,FALSE)</f>
        <v>2.6</v>
      </c>
      <c r="M94" s="135">
        <f t="shared" si="11"/>
        <v>5.7777777777777782E-2</v>
      </c>
      <c r="N94" s="138">
        <f>VLOOKUP(E94,'Impact value reference table'!$B$3:$G$216,5,FALSE)</f>
        <v>0.9</v>
      </c>
      <c r="O94" s="135">
        <f t="shared" si="12"/>
        <v>2.0000000000000004E-2</v>
      </c>
      <c r="P94" s="138">
        <f>VLOOKUP(E94,'Impact value reference table'!$B$3:$G$216,6,FALSE)</f>
        <v>48</v>
      </c>
      <c r="Q94" s="135">
        <f t="shared" si="13"/>
        <v>1.0666666666666667</v>
      </c>
    </row>
    <row r="95" spans="1:17" ht="15.6">
      <c r="A95" s="26" t="s">
        <v>91</v>
      </c>
      <c r="B95" s="5">
        <v>11</v>
      </c>
      <c r="D95" s="42"/>
      <c r="E95" s="5" t="str">
        <f>VLOOKUP($A95,'Food full composition_all'!$A$3:$AU$33,3+($B95*2),0)</f>
        <v>Wheat gluten, unspecified</v>
      </c>
      <c r="F95" s="42">
        <f>VLOOKUP($A95,'Food full composition_all'!$A$3:$BR$33,4+($B95*2),0)</f>
        <v>0.3775</v>
      </c>
      <c r="G95" s="143">
        <f t="shared" si="15"/>
        <v>0.41944444444444445</v>
      </c>
      <c r="H95" s="136">
        <f>VLOOKUP(E95,'Impact value reference table'!$B$3:$G$216,2,FALSE)</f>
        <v>0.6</v>
      </c>
      <c r="I95" s="222">
        <f t="shared" si="9"/>
        <v>2.5166666666666666E-3</v>
      </c>
      <c r="J95" s="138">
        <f>VLOOKUP(E95,'Impact value reference table'!$B$3:$G$216,3,FALSE)</f>
        <v>1.4</v>
      </c>
      <c r="K95" s="135">
        <f t="shared" si="10"/>
        <v>5.8722222222222214E-3</v>
      </c>
      <c r="L95" s="138">
        <f>VLOOKUP(E95,'Impact value reference table'!$B$3:$G$216,4,FALSE)</f>
        <v>5</v>
      </c>
      <c r="M95" s="135">
        <f t="shared" si="11"/>
        <v>2.0972222222222225E-2</v>
      </c>
      <c r="N95" s="138">
        <f>VLOOKUP(E95,'Impact value reference table'!$B$3:$G$216,5,FALSE)</f>
        <v>2.7</v>
      </c>
      <c r="O95" s="135">
        <f t="shared" si="12"/>
        <v>1.1325000000000002E-2</v>
      </c>
      <c r="P95" s="138">
        <f>VLOOKUP(E95,'Impact value reference table'!$B$3:$G$216,6,FALSE)</f>
        <v>242</v>
      </c>
      <c r="Q95" s="135">
        <f t="shared" si="13"/>
        <v>1.0150555555555556</v>
      </c>
    </row>
    <row r="96" spans="1:17" ht="15.6">
      <c r="A96" s="26" t="s">
        <v>91</v>
      </c>
      <c r="B96" s="5">
        <v>12</v>
      </c>
      <c r="D96" s="42"/>
      <c r="E96" s="5" t="str">
        <f>VLOOKUP($A96,'Food full composition_all'!$A$3:$AU$33,3+($B96*2),0)</f>
        <v>Minerals</v>
      </c>
      <c r="F96" s="42">
        <f>VLOOKUP($A96,'Food full composition_all'!$A$3:$BR$33,4+($B96*2),0)</f>
        <v>0</v>
      </c>
      <c r="G96" s="143">
        <f t="shared" si="15"/>
        <v>0</v>
      </c>
      <c r="H96" s="136"/>
      <c r="I96" s="222">
        <f t="shared" si="9"/>
        <v>0</v>
      </c>
      <c r="J96" s="138"/>
      <c r="K96" s="135">
        <f t="shared" si="10"/>
        <v>0</v>
      </c>
      <c r="L96" s="138"/>
      <c r="M96" s="135">
        <f t="shared" si="11"/>
        <v>0</v>
      </c>
      <c r="N96" s="138"/>
      <c r="O96" s="135">
        <f t="shared" si="12"/>
        <v>0</v>
      </c>
      <c r="P96" s="138"/>
      <c r="Q96" s="135">
        <f t="shared" si="13"/>
        <v>0</v>
      </c>
    </row>
    <row r="97" spans="1:17" ht="15.6">
      <c r="A97" s="26" t="s">
        <v>91</v>
      </c>
      <c r="B97" s="5">
        <v>13</v>
      </c>
      <c r="D97" s="42"/>
      <c r="E97" s="5" t="str">
        <f>VLOOKUP($A97,'Food full composition_all'!$A$3:$AU$33,3+($B97*2),0)</f>
        <v>Egg powder, unspecified</v>
      </c>
      <c r="F97" s="42">
        <f>VLOOKUP($A97,'Food full composition_all'!$A$3:$BR$33,4+($B97*2),0)</f>
        <v>0.5</v>
      </c>
      <c r="G97" s="143">
        <f t="shared" si="15"/>
        <v>0.55555555555555558</v>
      </c>
      <c r="H97" s="136">
        <f>VLOOKUP(E97,'Impact value reference table'!$B$3:$G$216,2,FALSE)</f>
        <v>5.16</v>
      </c>
      <c r="I97" s="222">
        <f t="shared" si="9"/>
        <v>2.8666666666666667E-2</v>
      </c>
      <c r="J97" s="138">
        <f>VLOOKUP(E97,'Impact value reference table'!$B$3:$G$216,3,FALSE)</f>
        <v>3.8</v>
      </c>
      <c r="K97" s="135">
        <f t="shared" si="10"/>
        <v>2.1111111111111112E-2</v>
      </c>
      <c r="L97" s="138">
        <f>VLOOKUP(E97,'Impact value reference table'!$B$3:$G$216,4,FALSE)</f>
        <v>43.42</v>
      </c>
      <c r="M97" s="135">
        <f t="shared" si="11"/>
        <v>0.24122222222222225</v>
      </c>
      <c r="N97" s="138">
        <f>VLOOKUP(E97,'Impact value reference table'!$B$3:$G$216,5,FALSE)</f>
        <v>18.09</v>
      </c>
      <c r="O97" s="135">
        <f t="shared" si="12"/>
        <v>0.10050000000000001</v>
      </c>
      <c r="P97" s="138">
        <f>VLOOKUP(E97,'Impact value reference table'!$B$3:$G$216,6,FALSE)</f>
        <v>471.26</v>
      </c>
      <c r="Q97" s="135">
        <f t="shared" si="13"/>
        <v>2.6181111111111113</v>
      </c>
    </row>
    <row r="98" spans="1:17" s="179" customFormat="1" ht="15.6">
      <c r="A98" s="185" t="s">
        <v>91</v>
      </c>
      <c r="B98" s="179">
        <v>14</v>
      </c>
      <c r="D98" s="181"/>
      <c r="E98" s="179" t="str">
        <f>VLOOKUP($A98,'Food full composition_all'!$A$3:$AU$33,3+($B98*2),0)</f>
        <v>Fish oil, unspecified</v>
      </c>
      <c r="F98" s="181">
        <f>VLOOKUP($A98,'Food full composition_all'!$A$3:$BR$33,4+($B98*2),0)</f>
        <v>0.5</v>
      </c>
      <c r="G98" s="186">
        <f t="shared" si="15"/>
        <v>0.55555555555555558</v>
      </c>
      <c r="H98" s="182">
        <f>VLOOKUP(E98,'Impact value reference table'!$B$3:$G$216,2,FALSE)</f>
        <v>0</v>
      </c>
      <c r="I98" s="223">
        <f t="shared" si="9"/>
        <v>0</v>
      </c>
      <c r="J98" s="183">
        <f>VLOOKUP(E98,'Impact value reference table'!$B$3:$G$216,3,FALSE)</f>
        <v>0</v>
      </c>
      <c r="K98" s="184">
        <f t="shared" si="10"/>
        <v>0</v>
      </c>
      <c r="L98" s="183">
        <f>VLOOKUP(E98,'Impact value reference table'!$B$3:$G$216,4,FALSE)</f>
        <v>0</v>
      </c>
      <c r="M98" s="184">
        <f t="shared" si="11"/>
        <v>0</v>
      </c>
      <c r="N98" s="183">
        <f>VLOOKUP(E98,'Impact value reference table'!$B$3:$G$216,5,FALSE)</f>
        <v>0</v>
      </c>
      <c r="O98" s="184">
        <f t="shared" si="12"/>
        <v>0</v>
      </c>
      <c r="P98" s="183">
        <f>VLOOKUP(E98,'Impact value reference table'!$B$3:$G$216,6,FALSE)</f>
        <v>0</v>
      </c>
      <c r="Q98" s="184">
        <f t="shared" si="13"/>
        <v>0</v>
      </c>
    </row>
    <row r="99" spans="1:17" ht="15.6">
      <c r="A99" s="26" t="s">
        <v>96</v>
      </c>
      <c r="B99" s="5">
        <v>1</v>
      </c>
      <c r="C99" s="5">
        <v>10</v>
      </c>
      <c r="D99" s="42">
        <f>100/(100-C99)</f>
        <v>1.1111111111111112</v>
      </c>
      <c r="E99" s="5" t="str">
        <f>VLOOKUP($A99,'Food full composition_all'!$A$3:$AU$33,3+($B99*2),0)</f>
        <v>Corn gluten meal 21, unspecified</v>
      </c>
      <c r="F99" s="42">
        <f>VLOOKUP($A99,'Food full composition_all'!$A$3:$BR$33,4+($B99*2),0)</f>
        <v>24.5</v>
      </c>
      <c r="G99" s="143">
        <f>F99*$D$99</f>
        <v>27.222222222222225</v>
      </c>
      <c r="H99" s="136">
        <f>VLOOKUP(E99,'Impact value reference table'!$B$3:$G$216,2,FALSE)</f>
        <v>0.7</v>
      </c>
      <c r="I99" s="222">
        <f t="shared" si="9"/>
        <v>0.19055555555555556</v>
      </c>
      <c r="J99" s="138">
        <f>VLOOKUP(E99,'Impact value reference table'!$B$3:$G$216,3,FALSE)</f>
        <v>0.4</v>
      </c>
      <c r="K99" s="135">
        <f t="shared" si="10"/>
        <v>0.1088888888888889</v>
      </c>
      <c r="L99" s="138">
        <f>VLOOKUP(E99,'Impact value reference table'!$B$3:$G$216,4,FALSE)</f>
        <v>2.6</v>
      </c>
      <c r="M99" s="135">
        <f t="shared" si="11"/>
        <v>0.70777777777777795</v>
      </c>
      <c r="N99" s="138">
        <f>VLOOKUP(E99,'Impact value reference table'!$B$3:$G$216,5,FALSE)</f>
        <v>0.9</v>
      </c>
      <c r="O99" s="135">
        <f t="shared" si="12"/>
        <v>0.24500000000000005</v>
      </c>
      <c r="P99" s="138">
        <f>VLOOKUP(E99,'Impact value reference table'!$B$3:$G$216,6,FALSE)</f>
        <v>48</v>
      </c>
      <c r="Q99" s="135">
        <f t="shared" si="13"/>
        <v>13.066666666666668</v>
      </c>
    </row>
    <row r="100" spans="1:17" ht="15.6">
      <c r="A100" s="26" t="s">
        <v>96</v>
      </c>
      <c r="B100" s="5">
        <v>2</v>
      </c>
      <c r="D100" s="42"/>
      <c r="E100" s="5" t="str">
        <f>VLOOKUP($A100,'Food full composition_all'!$A$3:$AU$33,3+($B100*2),0)</f>
        <v>Poultry by-product meal, unspecified</v>
      </c>
      <c r="F100" s="42">
        <f>VLOOKUP($A100,'Food full composition_all'!$A$3:$BR$33,4+($B100*2),0)</f>
        <v>26</v>
      </c>
      <c r="G100" s="143">
        <f t="shared" ref="G100:G120" si="16">F100*$D$99</f>
        <v>28.888888888888889</v>
      </c>
      <c r="H100" s="136">
        <f>VLOOKUP(E100,'Impact value reference table'!$B$3:$G$216,2,FALSE)</f>
        <v>14.04</v>
      </c>
      <c r="I100" s="222">
        <f t="shared" si="9"/>
        <v>4.056</v>
      </c>
      <c r="J100" s="138">
        <f>VLOOKUP(E100,'Impact value reference table'!$B$3:$G$216,3,FALSE)</f>
        <v>11.27</v>
      </c>
      <c r="K100" s="135">
        <f t="shared" si="10"/>
        <v>3.2557777777777779</v>
      </c>
      <c r="L100" s="138">
        <f>VLOOKUP(E100,'Impact value reference table'!$B$3:$G$216,4,FALSE)</f>
        <v>116.64</v>
      </c>
      <c r="M100" s="135">
        <f t="shared" si="11"/>
        <v>33.696000000000005</v>
      </c>
      <c r="N100" s="138">
        <f>VLOOKUP(E100,'Impact value reference table'!$B$3:$G$216,5,FALSE)</f>
        <v>55.35</v>
      </c>
      <c r="O100" s="135">
        <f t="shared" si="12"/>
        <v>15.99</v>
      </c>
      <c r="P100" s="138">
        <f>VLOOKUP(E100,'Impact value reference table'!$B$3:$G$216,6,FALSE)</f>
        <v>753.21</v>
      </c>
      <c r="Q100" s="135">
        <f t="shared" si="13"/>
        <v>217.59400000000002</v>
      </c>
    </row>
    <row r="101" spans="1:17" ht="15.6">
      <c r="A101" s="26" t="s">
        <v>96</v>
      </c>
      <c r="B101" s="5">
        <v>3</v>
      </c>
      <c r="D101" s="42"/>
      <c r="E101" s="5" t="str">
        <f>VLOOKUP($A101,'Food full composition_all'!$A$3:$AU$33,3+($B101*2),0)</f>
        <v>Poultry fat, unspecified</v>
      </c>
      <c r="F101" s="42">
        <f>VLOOKUP($A101,'Food full composition_all'!$A$3:$BR$33,4+($B101*2),0)</f>
        <v>18.7</v>
      </c>
      <c r="G101" s="143">
        <f t="shared" si="16"/>
        <v>20.777777777777779</v>
      </c>
      <c r="H101" s="136">
        <f>VLOOKUP(E101,'Impact value reference table'!$B$3:$G$216,2,FALSE)</f>
        <v>0</v>
      </c>
      <c r="I101" s="222">
        <f t="shared" si="9"/>
        <v>0</v>
      </c>
      <c r="J101" s="138">
        <f>VLOOKUP(E101,'Impact value reference table'!$B$3:$G$216,3,FALSE)</f>
        <v>0</v>
      </c>
      <c r="K101" s="135">
        <f t="shared" si="10"/>
        <v>0</v>
      </c>
      <c r="L101" s="138">
        <f>VLOOKUP(E101,'Impact value reference table'!$B$3:$G$216,4,FALSE)</f>
        <v>0</v>
      </c>
      <c r="M101" s="135">
        <f t="shared" si="11"/>
        <v>0</v>
      </c>
      <c r="N101" s="138">
        <f>VLOOKUP(E101,'Impact value reference table'!$B$3:$G$216,5,FALSE)</f>
        <v>0</v>
      </c>
      <c r="O101" s="135">
        <f t="shared" si="12"/>
        <v>0</v>
      </c>
      <c r="P101" s="138">
        <f>VLOOKUP(E101,'Impact value reference table'!$B$3:$G$216,6,FALSE)</f>
        <v>0</v>
      </c>
      <c r="Q101" s="135">
        <f t="shared" si="13"/>
        <v>0</v>
      </c>
    </row>
    <row r="102" spans="1:17" ht="15.6">
      <c r="A102" s="26" t="s">
        <v>96</v>
      </c>
      <c r="B102" s="5">
        <v>4</v>
      </c>
      <c r="D102" s="42"/>
      <c r="E102" s="5" t="str">
        <f>VLOOKUP($A102,'Food full composition_all'!$A$3:$AU$33,3+($B102*2),0)</f>
        <v>White rice, cooked</v>
      </c>
      <c r="F102" s="42">
        <f>VLOOKUP($A102,'Food full composition_all'!$A$3:$BR$33,4+($B102*2),0)</f>
        <v>5</v>
      </c>
      <c r="G102" s="143">
        <f t="shared" si="16"/>
        <v>5.5555555555555554</v>
      </c>
      <c r="H102" s="136">
        <f>VLOOKUP(E102,'Impact value reference table'!$B$3:$G$216,2,FALSE)</f>
        <v>0.8</v>
      </c>
      <c r="I102" s="222">
        <f t="shared" si="9"/>
        <v>4.4444444444444446E-2</v>
      </c>
      <c r="J102" s="138">
        <f>VLOOKUP(E102,'Impact value reference table'!$B$3:$G$216,3,FALSE)</f>
        <v>1.2</v>
      </c>
      <c r="K102" s="135">
        <f t="shared" si="10"/>
        <v>6.6666666666666666E-2</v>
      </c>
      <c r="L102" s="138">
        <f>VLOOKUP(E102,'Impact value reference table'!$B$3:$G$216,4,FALSE)</f>
        <v>7.4</v>
      </c>
      <c r="M102" s="135">
        <f t="shared" si="11"/>
        <v>0.41111111111111115</v>
      </c>
      <c r="N102" s="138">
        <f>VLOOKUP(E102,'Impact value reference table'!$B$3:$G$216,5,FALSE)</f>
        <v>10</v>
      </c>
      <c r="O102" s="135">
        <f t="shared" si="12"/>
        <v>0.55555555555555558</v>
      </c>
      <c r="P102" s="138">
        <f>VLOOKUP(E102,'Impact value reference table'!$B$3:$G$216,6,FALSE)</f>
        <v>610</v>
      </c>
      <c r="Q102" s="135">
        <f t="shared" si="13"/>
        <v>33.888888888888886</v>
      </c>
    </row>
    <row r="103" spans="1:17" ht="15.6">
      <c r="A103" s="26" t="s">
        <v>96</v>
      </c>
      <c r="B103" s="5">
        <v>5</v>
      </c>
      <c r="D103" s="42"/>
      <c r="E103" s="5" t="str">
        <f>VLOOKUP($A103,'Food full composition_all'!$A$3:$AU$33,3+($B103*2),0)</f>
        <v>Chicken liver, cooked</v>
      </c>
      <c r="F103" s="42">
        <f>VLOOKUP($A103,'Food full composition_all'!$A$3:$BR$33,4+($B103*2),0)</f>
        <v>5.8</v>
      </c>
      <c r="G103" s="143">
        <f t="shared" si="16"/>
        <v>6.4444444444444446</v>
      </c>
      <c r="H103" s="136">
        <f>VLOOKUP(E103,'Impact value reference table'!$B$3:$G$216,2,FALSE)</f>
        <v>10.4</v>
      </c>
      <c r="I103" s="222">
        <f t="shared" si="9"/>
        <v>0.67022222222222227</v>
      </c>
      <c r="J103" s="138">
        <f>VLOOKUP(E103,'Impact value reference table'!$B$3:$G$216,3,FALSE)</f>
        <v>8.35</v>
      </c>
      <c r="K103" s="135">
        <f t="shared" si="10"/>
        <v>0.5381111111111111</v>
      </c>
      <c r="L103" s="138">
        <f>VLOOKUP(E103,'Impact value reference table'!$B$3:$G$216,4,FALSE)</f>
        <v>86.42</v>
      </c>
      <c r="M103" s="135">
        <f t="shared" si="11"/>
        <v>5.569288888888889</v>
      </c>
      <c r="N103" s="138">
        <f>VLOOKUP(E103,'Impact value reference table'!$B$3:$G$216,5,FALSE)</f>
        <v>41.01</v>
      </c>
      <c r="O103" s="135">
        <f t="shared" si="12"/>
        <v>2.6428666666666665</v>
      </c>
      <c r="P103" s="138">
        <f>VLOOKUP(E103,'Impact value reference table'!$B$3:$G$216,6,FALSE)</f>
        <v>558.04</v>
      </c>
      <c r="Q103" s="135">
        <f t="shared" si="13"/>
        <v>35.962577777777781</v>
      </c>
    </row>
    <row r="104" spans="1:17" ht="15.6">
      <c r="A104" s="26" t="s">
        <v>96</v>
      </c>
      <c r="B104" s="5">
        <v>6</v>
      </c>
      <c r="D104" s="42"/>
      <c r="E104" s="5" t="str">
        <f>VLOOKUP($A104,'Food full composition_all'!$A$3:$AU$33,3+($B104*2),0)</f>
        <v>Flaxseed, unspecified</v>
      </c>
      <c r="F104" s="42">
        <f>VLOOKUP($A104,'Food full composition_all'!$A$3:$BR$33,4+($B104*2),0)</f>
        <v>4.3</v>
      </c>
      <c r="G104" s="143">
        <f t="shared" si="16"/>
        <v>4.7777777777777777</v>
      </c>
      <c r="H104" s="136">
        <f>VLOOKUP(E104,'Impact value reference table'!$B$3:$G$216,2,FALSE)</f>
        <v>3.55</v>
      </c>
      <c r="I104" s="222">
        <f t="shared" si="9"/>
        <v>0.1696111111111111</v>
      </c>
      <c r="J104" s="138">
        <f>VLOOKUP(E104,'Impact value reference table'!$B$3:$G$216,3,FALSE)</f>
        <v>0.39</v>
      </c>
      <c r="K104" s="135">
        <f t="shared" si="10"/>
        <v>1.8633333333333335E-2</v>
      </c>
      <c r="L104" s="138">
        <f>VLOOKUP(E104,'Impact value reference table'!$B$3:$G$216,4,FALSE)</f>
        <v>4.8600000000000003</v>
      </c>
      <c r="M104" s="135">
        <f t="shared" si="11"/>
        <v>0.23220000000000002</v>
      </c>
      <c r="N104" s="138">
        <f>VLOOKUP(E104,'Impact value reference table'!$B$3:$G$216,5,FALSE)</f>
        <v>3.89</v>
      </c>
      <c r="O104" s="135">
        <f t="shared" si="12"/>
        <v>0.18585555555555558</v>
      </c>
      <c r="P104" s="138">
        <f>VLOOKUP(E104,'Impact value reference table'!$B$3:$G$216,6,FALSE)</f>
        <v>99.24</v>
      </c>
      <c r="Q104" s="135">
        <f t="shared" si="13"/>
        <v>4.7414666666666667</v>
      </c>
    </row>
    <row r="105" spans="1:17" ht="15.6">
      <c r="A105" s="26" t="s">
        <v>96</v>
      </c>
      <c r="B105" s="5">
        <v>7</v>
      </c>
      <c r="D105" s="42"/>
      <c r="E105" s="5" t="str">
        <f>VLOOKUP($A105,'Food full composition_all'!$A$3:$AU$33,3+($B105*2),0)</f>
        <v>Whole oats, raw</v>
      </c>
      <c r="F105" s="42">
        <f>VLOOKUP($A105,'Food full composition_all'!$A$3:$BR$33,4+($B105*2),0)</f>
        <v>3.3</v>
      </c>
      <c r="G105" s="143">
        <f t="shared" si="16"/>
        <v>3.6666666666666665</v>
      </c>
      <c r="H105" s="136">
        <f>VLOOKUP(E105,'Impact value reference table'!$B$3:$G$216,2,FALSE)</f>
        <v>7.6</v>
      </c>
      <c r="I105" s="222">
        <f t="shared" si="9"/>
        <v>0.27866666666666667</v>
      </c>
      <c r="J105" s="138">
        <f>VLOOKUP(E105,'Impact value reference table'!$B$3:$G$216,3,FALSE)</f>
        <v>2.5</v>
      </c>
      <c r="K105" s="135">
        <f t="shared" si="10"/>
        <v>9.1666666666666674E-2</v>
      </c>
      <c r="L105" s="138">
        <f>VLOOKUP(E105,'Impact value reference table'!$B$3:$G$216,4,FALSE)</f>
        <v>4.0999999999999996</v>
      </c>
      <c r="M105" s="135">
        <f t="shared" si="11"/>
        <v>0.15033333333333332</v>
      </c>
      <c r="N105" s="138">
        <f>VLOOKUP(E105,'Impact value reference table'!$B$3:$G$216,5,FALSE)</f>
        <v>4.3</v>
      </c>
      <c r="O105" s="135">
        <f t="shared" si="12"/>
        <v>0.15766666666666665</v>
      </c>
      <c r="P105" s="138">
        <f>VLOOKUP(E105,'Impact value reference table'!$B$3:$G$216,6,FALSE)</f>
        <v>184</v>
      </c>
      <c r="Q105" s="135">
        <f t="shared" si="13"/>
        <v>6.746666666666667</v>
      </c>
    </row>
    <row r="106" spans="1:17" ht="15.6">
      <c r="A106" s="26" t="s">
        <v>96</v>
      </c>
      <c r="B106" s="5">
        <v>8</v>
      </c>
      <c r="D106" s="42"/>
      <c r="E106" s="5" t="str">
        <f>VLOOKUP($A106,'Food full composition_all'!$A$3:$AU$33,3+($B106*2),0)</f>
        <v>Corn gluten meal 21, unspecified</v>
      </c>
      <c r="F106" s="42">
        <f>VLOOKUP($A106,'Food full composition_all'!$A$3:$BR$33,4+($B106*2),0)</f>
        <v>3.3</v>
      </c>
      <c r="G106" s="143">
        <f t="shared" si="16"/>
        <v>3.6666666666666665</v>
      </c>
      <c r="H106" s="136">
        <f>VLOOKUP(E106,'Impact value reference table'!$B$3:$G$216,2,FALSE)</f>
        <v>0.7</v>
      </c>
      <c r="I106" s="222">
        <f t="shared" si="9"/>
        <v>2.5666666666666664E-2</v>
      </c>
      <c r="J106" s="138">
        <f>VLOOKUP(E106,'Impact value reference table'!$B$3:$G$216,3,FALSE)</f>
        <v>0.4</v>
      </c>
      <c r="K106" s="135">
        <f t="shared" si="10"/>
        <v>1.4666666666666666E-2</v>
      </c>
      <c r="L106" s="138">
        <f>VLOOKUP(E106,'Impact value reference table'!$B$3:$G$216,4,FALSE)</f>
        <v>2.6</v>
      </c>
      <c r="M106" s="135">
        <f t="shared" si="11"/>
        <v>9.5333333333333339E-2</v>
      </c>
      <c r="N106" s="138">
        <f>VLOOKUP(E106,'Impact value reference table'!$B$3:$G$216,5,FALSE)</f>
        <v>0.9</v>
      </c>
      <c r="O106" s="135">
        <f t="shared" si="12"/>
        <v>3.3000000000000002E-2</v>
      </c>
      <c r="P106" s="138">
        <f>VLOOKUP(E106,'Impact value reference table'!$B$3:$G$216,6,FALSE)</f>
        <v>48</v>
      </c>
      <c r="Q106" s="135">
        <f t="shared" si="13"/>
        <v>1.7599999999999998</v>
      </c>
    </row>
    <row r="107" spans="1:17" ht="15.6">
      <c r="A107" s="26" t="s">
        <v>96</v>
      </c>
      <c r="B107" s="5">
        <v>9</v>
      </c>
      <c r="D107" s="42"/>
      <c r="E107" s="5" t="str">
        <f>VLOOKUP($A107,'Food full composition_all'!$A$3:$AU$33,3+($B107*2),0)</f>
        <v>Alfalfa</v>
      </c>
      <c r="F107" s="42">
        <f>VLOOKUP($A107,'Food full composition_all'!$A$3:$BR$33,4+($B107*2),0)</f>
        <v>0</v>
      </c>
      <c r="G107" s="143">
        <f t="shared" si="16"/>
        <v>0</v>
      </c>
      <c r="H107" s="136"/>
      <c r="I107" s="222">
        <f t="shared" si="9"/>
        <v>0</v>
      </c>
      <c r="J107" s="138"/>
      <c r="K107" s="135">
        <f t="shared" si="10"/>
        <v>0</v>
      </c>
      <c r="L107" s="138"/>
      <c r="M107" s="135">
        <f t="shared" si="11"/>
        <v>0</v>
      </c>
      <c r="N107" s="138"/>
      <c r="O107" s="135">
        <f t="shared" si="12"/>
        <v>0</v>
      </c>
      <c r="P107" s="138"/>
      <c r="Q107" s="135">
        <f t="shared" si="13"/>
        <v>0</v>
      </c>
    </row>
    <row r="108" spans="1:17" ht="15.6">
      <c r="A108" s="26" t="s">
        <v>96</v>
      </c>
      <c r="B108" s="5">
        <v>10</v>
      </c>
      <c r="D108" s="42"/>
      <c r="E108" s="5" t="str">
        <f>VLOOKUP($A108,'Food full composition_all'!$A$3:$AU$33,3+($B108*2),0)</f>
        <v>Brewer's yeast, unspecified</v>
      </c>
      <c r="F108" s="42">
        <f>VLOOKUP($A108,'Food full composition_all'!$A$3:$BR$33,4+($B108*2),0)</f>
        <v>2</v>
      </c>
      <c r="G108" s="143">
        <f t="shared" si="16"/>
        <v>2.2222222222222223</v>
      </c>
      <c r="H108" s="136">
        <f>VLOOKUP(E108,'Impact value reference table'!$B$3:$G$216,2,FALSE)</f>
        <v>0</v>
      </c>
      <c r="I108" s="222">
        <f t="shared" si="9"/>
        <v>0</v>
      </c>
      <c r="J108" s="138">
        <f>VLOOKUP(E108,'Impact value reference table'!$B$3:$G$216,3,FALSE)</f>
        <v>0</v>
      </c>
      <c r="K108" s="135">
        <f t="shared" si="10"/>
        <v>0</v>
      </c>
      <c r="L108" s="138">
        <f>VLOOKUP(E108,'Impact value reference table'!$B$3:$G$216,4,FALSE)</f>
        <v>0</v>
      </c>
      <c r="M108" s="135">
        <f t="shared" si="11"/>
        <v>0</v>
      </c>
      <c r="N108" s="138">
        <f>VLOOKUP(E108,'Impact value reference table'!$B$3:$G$216,5,FALSE)</f>
        <v>0</v>
      </c>
      <c r="O108" s="135">
        <f t="shared" si="12"/>
        <v>0</v>
      </c>
      <c r="P108" s="138">
        <f>VLOOKUP(E108,'Impact value reference table'!$B$3:$G$216,6,FALSE)</f>
        <v>0</v>
      </c>
      <c r="Q108" s="135">
        <f t="shared" si="13"/>
        <v>0</v>
      </c>
    </row>
    <row r="109" spans="1:17" ht="15.6">
      <c r="A109" s="26" t="s">
        <v>96</v>
      </c>
      <c r="B109" s="5">
        <v>11</v>
      </c>
      <c r="D109" s="42"/>
      <c r="E109" s="5" t="str">
        <f>VLOOKUP($A109,'Food full composition_all'!$A$3:$AU$33,3+($B109*2),0)</f>
        <v>Pea, cooked</v>
      </c>
      <c r="F109" s="42">
        <f>VLOOKUP($A109,'Food full composition_all'!$A$3:$BR$33,4+($B109*2),0)</f>
        <v>0.3775</v>
      </c>
      <c r="G109" s="143">
        <f t="shared" si="16"/>
        <v>0.41944444444444445</v>
      </c>
      <c r="H109" s="136">
        <f>VLOOKUP(E109,'Impact value reference table'!$B$3:$G$216,2,FALSE)</f>
        <v>1.41</v>
      </c>
      <c r="I109" s="222">
        <f t="shared" si="9"/>
        <v>5.9141666666666665E-3</v>
      </c>
      <c r="J109" s="138">
        <f>VLOOKUP(E109,'Impact value reference table'!$B$3:$G$216,3,FALSE)</f>
        <v>12.72</v>
      </c>
      <c r="K109" s="135">
        <f t="shared" si="10"/>
        <v>5.3353333333333336E-2</v>
      </c>
      <c r="L109" s="138">
        <f>VLOOKUP(E109,'Impact value reference table'!$B$3:$G$216,4,FALSE)</f>
        <v>2.69</v>
      </c>
      <c r="M109" s="135">
        <f t="shared" si="11"/>
        <v>1.1283055555555557E-2</v>
      </c>
      <c r="N109" s="138">
        <f>VLOOKUP(E109,'Impact value reference table'!$B$3:$G$216,5,FALSE)</f>
        <v>2.4</v>
      </c>
      <c r="O109" s="135">
        <f t="shared" si="12"/>
        <v>1.0066666666666666E-2</v>
      </c>
      <c r="P109" s="138">
        <f>VLOOKUP(E109,'Impact value reference table'!$B$3:$G$216,6,FALSE)</f>
        <v>125.81</v>
      </c>
      <c r="Q109" s="135">
        <f t="shared" si="13"/>
        <v>0.52770305555555552</v>
      </c>
    </row>
    <row r="110" spans="1:17" ht="15.6">
      <c r="A110" s="26" t="s">
        <v>96</v>
      </c>
      <c r="B110" s="5">
        <v>12</v>
      </c>
      <c r="D110" s="42"/>
      <c r="E110" s="5" t="str">
        <f>VLOOKUP($A110,'Food full composition_all'!$A$3:$AU$33,3+($B110*2),0)</f>
        <v>Minerals</v>
      </c>
      <c r="F110" s="42">
        <f>VLOOKUP($A110,'Food full composition_all'!$A$3:$BR$33,4+($B110*2),0)</f>
        <v>0</v>
      </c>
      <c r="G110" s="143">
        <f t="shared" si="16"/>
        <v>0</v>
      </c>
      <c r="H110" s="136"/>
      <c r="I110" s="222">
        <f t="shared" si="9"/>
        <v>0</v>
      </c>
      <c r="J110" s="138"/>
      <c r="K110" s="135">
        <f t="shared" si="10"/>
        <v>0</v>
      </c>
      <c r="L110" s="138"/>
      <c r="M110" s="135">
        <f t="shared" si="11"/>
        <v>0</v>
      </c>
      <c r="N110" s="138"/>
      <c r="O110" s="135">
        <f t="shared" si="12"/>
        <v>0</v>
      </c>
      <c r="P110" s="138"/>
      <c r="Q110" s="135">
        <f t="shared" si="13"/>
        <v>0</v>
      </c>
    </row>
    <row r="111" spans="1:17" ht="15.6">
      <c r="A111" s="26" t="s">
        <v>96</v>
      </c>
      <c r="B111" s="5">
        <v>13</v>
      </c>
      <c r="D111" s="42"/>
      <c r="E111" s="5" t="str">
        <f>VLOOKUP($A111,'Food full composition_all'!$A$3:$AU$33,3+($B111*2),0)</f>
        <v>Carrot, unspecified</v>
      </c>
      <c r="F111" s="42">
        <f>VLOOKUP($A111,'Food full composition_all'!$A$3:$BR$33,4+($B111*2),0)</f>
        <v>0.5</v>
      </c>
      <c r="G111" s="143">
        <f t="shared" si="16"/>
        <v>0.55555555555555558</v>
      </c>
      <c r="H111" s="136">
        <f>VLOOKUP(E111,'Impact value reference table'!$B$3:$G$216,2,FALSE)</f>
        <v>0.73</v>
      </c>
      <c r="I111" s="222">
        <f t="shared" si="9"/>
        <v>4.0555555555555562E-3</v>
      </c>
      <c r="J111" s="138">
        <f>VLOOKUP(E111,'Impact value reference table'!$B$3:$G$216,3,FALSE)</f>
        <v>0.98</v>
      </c>
      <c r="K111" s="135">
        <f t="shared" si="10"/>
        <v>5.4444444444444445E-3</v>
      </c>
      <c r="L111" s="138">
        <f>VLOOKUP(E111,'Impact value reference table'!$B$3:$G$216,4,FALSE)</f>
        <v>7.07</v>
      </c>
      <c r="M111" s="135">
        <f t="shared" si="11"/>
        <v>3.927777777777778E-2</v>
      </c>
      <c r="N111" s="138">
        <f>VLOOKUP(E111,'Impact value reference table'!$B$3:$G$216,5,FALSE)</f>
        <v>3.9</v>
      </c>
      <c r="O111" s="135">
        <f t="shared" si="12"/>
        <v>2.1666666666666667E-2</v>
      </c>
      <c r="P111" s="138">
        <f>VLOOKUP(E111,'Impact value reference table'!$B$3:$G$216,6,FALSE)</f>
        <v>68.290000000000006</v>
      </c>
      <c r="Q111" s="135">
        <f t="shared" si="13"/>
        <v>0.37938888888888894</v>
      </c>
    </row>
    <row r="112" spans="1:17" ht="15.6">
      <c r="A112" s="26" t="s">
        <v>96</v>
      </c>
      <c r="B112" s="5">
        <v>14</v>
      </c>
      <c r="D112" s="42"/>
      <c r="E112" s="5" t="str">
        <f>VLOOKUP($A112,'Food full composition_all'!$A$3:$AU$33,3+($B112*2),0)</f>
        <v>Seaweed</v>
      </c>
      <c r="F112" s="42">
        <f>VLOOKUP($A112,'Food full composition_all'!$A$3:$BR$33,4+($B112*2),0)</f>
        <v>0</v>
      </c>
      <c r="G112" s="143">
        <f t="shared" si="16"/>
        <v>0</v>
      </c>
      <c r="H112" s="136"/>
      <c r="I112" s="222">
        <f t="shared" si="9"/>
        <v>0</v>
      </c>
      <c r="J112" s="138"/>
      <c r="K112" s="135">
        <f t="shared" si="10"/>
        <v>0</v>
      </c>
      <c r="L112" s="138"/>
      <c r="M112" s="135">
        <f t="shared" si="11"/>
        <v>0</v>
      </c>
      <c r="N112" s="138"/>
      <c r="O112" s="135">
        <f t="shared" si="12"/>
        <v>0</v>
      </c>
      <c r="P112" s="138"/>
      <c r="Q112" s="135">
        <f t="shared" si="13"/>
        <v>0</v>
      </c>
    </row>
    <row r="113" spans="1:17" ht="15.6">
      <c r="A113" s="26" t="s">
        <v>96</v>
      </c>
      <c r="B113" s="5">
        <v>15</v>
      </c>
      <c r="D113" s="42"/>
      <c r="E113" s="5" t="str">
        <f>VLOOKUP($A113,'Food full composition_all'!$A$3:$AU$33,3+($B113*2),0)</f>
        <v>Milk thistle</v>
      </c>
      <c r="F113" s="42">
        <f>VLOOKUP($A113,'Food full composition_all'!$A$3:$BR$33,4+($B113*2),0)</f>
        <v>0</v>
      </c>
      <c r="G113" s="143">
        <f t="shared" si="16"/>
        <v>0</v>
      </c>
      <c r="H113" s="136"/>
      <c r="I113" s="222">
        <f t="shared" si="9"/>
        <v>0</v>
      </c>
      <c r="J113" s="138"/>
      <c r="K113" s="135">
        <f t="shared" si="10"/>
        <v>0</v>
      </c>
      <c r="L113" s="138"/>
      <c r="M113" s="135">
        <f t="shared" si="11"/>
        <v>0</v>
      </c>
      <c r="N113" s="138"/>
      <c r="O113" s="135">
        <f t="shared" si="12"/>
        <v>0</v>
      </c>
      <c r="P113" s="138"/>
      <c r="Q113" s="135">
        <f t="shared" si="13"/>
        <v>0</v>
      </c>
    </row>
    <row r="114" spans="1:17" ht="15.6">
      <c r="A114" s="26" t="s">
        <v>96</v>
      </c>
      <c r="B114" s="5">
        <v>16</v>
      </c>
      <c r="D114" s="42"/>
      <c r="E114" s="5" t="str">
        <f>VLOOKUP($A114,'Food full composition_all'!$A$3:$AU$33,3+($B114*2),0)</f>
        <v>Marigold</v>
      </c>
      <c r="F114" s="42">
        <f>VLOOKUP($A114,'Food full composition_all'!$A$3:$BR$33,4+($B114*2),0)</f>
        <v>0</v>
      </c>
      <c r="G114" s="143">
        <f t="shared" si="16"/>
        <v>0</v>
      </c>
      <c r="H114" s="136"/>
      <c r="I114" s="222">
        <f t="shared" si="9"/>
        <v>0</v>
      </c>
      <c r="J114" s="138"/>
      <c r="K114" s="135">
        <f t="shared" si="10"/>
        <v>0</v>
      </c>
      <c r="L114" s="138"/>
      <c r="M114" s="135">
        <f t="shared" si="11"/>
        <v>0</v>
      </c>
      <c r="N114" s="138"/>
      <c r="O114" s="135">
        <f t="shared" si="12"/>
        <v>0</v>
      </c>
      <c r="P114" s="138"/>
      <c r="Q114" s="135">
        <f t="shared" si="13"/>
        <v>0</v>
      </c>
    </row>
    <row r="115" spans="1:17" ht="15.6">
      <c r="A115" s="26" t="s">
        <v>96</v>
      </c>
      <c r="B115" s="5">
        <v>17</v>
      </c>
      <c r="D115" s="42"/>
      <c r="E115" s="5" t="str">
        <f>VLOOKUP($A115,'Food full composition_all'!$A$3:$AU$33,3+($B115*2),0)</f>
        <v>Rosemary</v>
      </c>
      <c r="F115" s="42">
        <f>VLOOKUP($A115,'Food full composition_all'!$A$3:$BR$33,4+($B115*2),0)</f>
        <v>0</v>
      </c>
      <c r="G115" s="143">
        <f t="shared" si="16"/>
        <v>0</v>
      </c>
      <c r="H115" s="136"/>
      <c r="I115" s="222">
        <f t="shared" si="9"/>
        <v>0</v>
      </c>
      <c r="J115" s="138"/>
      <c r="K115" s="135">
        <f t="shared" si="10"/>
        <v>0</v>
      </c>
      <c r="L115" s="138"/>
      <c r="M115" s="135">
        <f t="shared" si="11"/>
        <v>0</v>
      </c>
      <c r="N115" s="138"/>
      <c r="O115" s="135">
        <f t="shared" si="12"/>
        <v>0</v>
      </c>
      <c r="P115" s="138"/>
      <c r="Q115" s="135">
        <f t="shared" si="13"/>
        <v>0</v>
      </c>
    </row>
    <row r="116" spans="1:17" ht="15.6">
      <c r="A116" s="26" t="s">
        <v>96</v>
      </c>
      <c r="B116" s="5">
        <v>18</v>
      </c>
      <c r="D116" s="42"/>
      <c r="E116" s="5" t="str">
        <f>VLOOKUP($A116,'Food full composition_all'!$A$3:$AU$33,3+($B116*2),0)</f>
        <v>Nettle</v>
      </c>
      <c r="F116" s="42">
        <f>VLOOKUP($A116,'Food full composition_all'!$A$3:$BR$33,4+($B116*2),0)</f>
        <v>0</v>
      </c>
      <c r="G116" s="143">
        <f t="shared" si="16"/>
        <v>0</v>
      </c>
      <c r="H116" s="136"/>
      <c r="I116" s="222">
        <f t="shared" si="9"/>
        <v>0</v>
      </c>
      <c r="J116" s="138"/>
      <c r="K116" s="135">
        <f t="shared" si="10"/>
        <v>0</v>
      </c>
      <c r="L116" s="138"/>
      <c r="M116" s="135">
        <f t="shared" si="11"/>
        <v>0</v>
      </c>
      <c r="N116" s="138"/>
      <c r="O116" s="135">
        <f t="shared" si="12"/>
        <v>0</v>
      </c>
      <c r="P116" s="138"/>
      <c r="Q116" s="135">
        <f t="shared" si="13"/>
        <v>0</v>
      </c>
    </row>
    <row r="117" spans="1:17" ht="15.6">
      <c r="A117" s="26" t="s">
        <v>96</v>
      </c>
      <c r="B117" s="5">
        <v>19</v>
      </c>
      <c r="D117" s="42"/>
      <c r="E117" s="5" t="str">
        <f>VLOOKUP($A117,'Food full composition_all'!$A$3:$AU$33,3+($B117*2),0)</f>
        <v>Mint</v>
      </c>
      <c r="F117" s="42">
        <f>VLOOKUP($A117,'Food full composition_all'!$A$3:$BR$33,4+($B117*2),0)</f>
        <v>0</v>
      </c>
      <c r="G117" s="143">
        <f t="shared" si="16"/>
        <v>0</v>
      </c>
      <c r="H117" s="136"/>
      <c r="I117" s="222">
        <f t="shared" si="9"/>
        <v>0</v>
      </c>
      <c r="J117" s="138"/>
      <c r="K117" s="135">
        <f t="shared" si="10"/>
        <v>0</v>
      </c>
      <c r="L117" s="138"/>
      <c r="M117" s="135">
        <f t="shared" si="11"/>
        <v>0</v>
      </c>
      <c r="N117" s="138"/>
      <c r="O117" s="135">
        <f t="shared" si="12"/>
        <v>0</v>
      </c>
      <c r="P117" s="138"/>
      <c r="Q117" s="135">
        <f t="shared" si="13"/>
        <v>0</v>
      </c>
    </row>
    <row r="118" spans="1:17" ht="15.6">
      <c r="A118" s="26" t="s">
        <v>96</v>
      </c>
      <c r="B118" s="5">
        <v>20</v>
      </c>
      <c r="D118" s="42"/>
      <c r="E118" s="5" t="str">
        <f>VLOOKUP($A118,'Food full composition_all'!$A$3:$AU$33,3+($B118*2),0)</f>
        <v>Yucca, cooked</v>
      </c>
      <c r="F118" s="42">
        <f>VLOOKUP($A118,'Food full composition_all'!$A$3:$BR$33,4+($B118*2),0)</f>
        <v>0.5</v>
      </c>
      <c r="G118" s="143">
        <f t="shared" si="16"/>
        <v>0.55555555555555558</v>
      </c>
      <c r="H118" s="136">
        <f>VLOOKUP(E118,'Impact value reference table'!$B$3:$G$216,2,FALSE)</f>
        <v>0.3</v>
      </c>
      <c r="I118" s="222">
        <f t="shared" si="9"/>
        <v>1.6666666666666668E-3</v>
      </c>
      <c r="J118" s="138">
        <f>VLOOKUP(E118,'Impact value reference table'!$B$3:$G$216,3,FALSE)</f>
        <v>0.4</v>
      </c>
      <c r="K118" s="135">
        <f t="shared" si="10"/>
        <v>2.2222222222222222E-3</v>
      </c>
      <c r="L118" s="138">
        <f>VLOOKUP(E118,'Impact value reference table'!$B$3:$G$216,4,FALSE)</f>
        <v>2.9</v>
      </c>
      <c r="M118" s="135">
        <f t="shared" si="11"/>
        <v>1.6111111111111111E-2</v>
      </c>
      <c r="N118" s="138">
        <f>VLOOKUP(E118,'Impact value reference table'!$B$3:$G$216,5,FALSE)</f>
        <v>1.6</v>
      </c>
      <c r="O118" s="135">
        <f t="shared" si="12"/>
        <v>8.8888888888888889E-3</v>
      </c>
      <c r="P118" s="138">
        <f>VLOOKUP(E118,'Impact value reference table'!$B$3:$G$216,6,FALSE)</f>
        <v>28</v>
      </c>
      <c r="Q118" s="135">
        <f t="shared" si="13"/>
        <v>0.15555555555555559</v>
      </c>
    </row>
    <row r="119" spans="1:17" ht="15.6">
      <c r="A119" s="26" t="s">
        <v>96</v>
      </c>
      <c r="B119" s="5">
        <v>21</v>
      </c>
      <c r="D119" s="42"/>
      <c r="E119" s="5" t="str">
        <f>VLOOKUP($A119,'Food full composition_all'!$A$3:$AU$33,3+($B119*2),0)</f>
        <v>Blackcurrant</v>
      </c>
      <c r="F119" s="42">
        <f>VLOOKUP($A119,'Food full composition_all'!$A$3:$BR$33,4+($B119*2),0)</f>
        <v>0</v>
      </c>
      <c r="G119" s="143">
        <f t="shared" si="16"/>
        <v>0</v>
      </c>
      <c r="H119" s="136"/>
      <c r="I119" s="222">
        <f t="shared" si="9"/>
        <v>0</v>
      </c>
      <c r="J119" s="138"/>
      <c r="K119" s="135">
        <f t="shared" si="10"/>
        <v>0</v>
      </c>
      <c r="L119" s="138"/>
      <c r="M119" s="135">
        <f t="shared" si="11"/>
        <v>0</v>
      </c>
      <c r="N119" s="138"/>
      <c r="O119" s="135">
        <f t="shared" si="12"/>
        <v>0</v>
      </c>
      <c r="P119" s="138"/>
      <c r="Q119" s="135">
        <f t="shared" si="13"/>
        <v>0</v>
      </c>
    </row>
    <row r="120" spans="1:17" s="179" customFormat="1" ht="15.6">
      <c r="A120" s="185" t="s">
        <v>96</v>
      </c>
      <c r="B120" s="179">
        <v>22</v>
      </c>
      <c r="D120" s="181"/>
      <c r="E120" s="179" t="str">
        <f>VLOOKUP($A120,'Food full composition_all'!$A$3:$AU$33,3+($B120*2),0)</f>
        <v>Pomegranate</v>
      </c>
      <c r="F120" s="181">
        <f>VLOOKUP($A120,'Food full composition_all'!$A$3:$BR$33,4+($B120*2),0)</f>
        <v>0</v>
      </c>
      <c r="G120" s="186">
        <f t="shared" si="16"/>
        <v>0</v>
      </c>
      <c r="H120" s="182"/>
      <c r="I120" s="223">
        <f t="shared" si="9"/>
        <v>0</v>
      </c>
      <c r="J120" s="183"/>
      <c r="K120" s="184">
        <f t="shared" si="10"/>
        <v>0</v>
      </c>
      <c r="L120" s="183"/>
      <c r="M120" s="184">
        <f t="shared" si="11"/>
        <v>0</v>
      </c>
      <c r="N120" s="183"/>
      <c r="O120" s="184">
        <f t="shared" si="12"/>
        <v>0</v>
      </c>
      <c r="P120" s="183"/>
      <c r="Q120" s="184">
        <f t="shared" si="13"/>
        <v>0</v>
      </c>
    </row>
    <row r="121" spans="1:17" ht="15.6">
      <c r="A121" s="26" t="s">
        <v>117</v>
      </c>
      <c r="B121" s="5">
        <v>1</v>
      </c>
      <c r="C121" s="5">
        <v>10</v>
      </c>
      <c r="D121" s="42">
        <f>100/(100-C121)</f>
        <v>1.1111111111111112</v>
      </c>
      <c r="E121" s="5" t="str">
        <f>VLOOKUP($A121,'Food full composition_all'!$A$3:$AU$33,3+($B121*2),0)</f>
        <v>Beef meat, unspecified</v>
      </c>
      <c r="F121" s="42">
        <f>VLOOKUP($A121,'Food full composition_all'!$A$3:$BR$33,4+($B121*2),0)</f>
        <v>36</v>
      </c>
      <c r="G121" s="143">
        <f>F121*$D$121</f>
        <v>40</v>
      </c>
      <c r="H121" s="136">
        <f>VLOOKUP(E121,'Impact value reference table'!$B$3:$G$216,2,FALSE)</f>
        <v>161.1</v>
      </c>
      <c r="I121" s="222">
        <f t="shared" si="9"/>
        <v>64.44</v>
      </c>
      <c r="J121" s="138">
        <f>VLOOKUP(E121,'Impact value reference table'!$B$3:$G$216,3,FALSE)</f>
        <v>49.12</v>
      </c>
      <c r="K121" s="135">
        <f t="shared" si="10"/>
        <v>19.648</v>
      </c>
      <c r="L121" s="138">
        <f>VLOOKUP(E121,'Impact value reference table'!$B$3:$G$216,4,FALSE)</f>
        <v>157.16999999999999</v>
      </c>
      <c r="M121" s="135">
        <f t="shared" si="11"/>
        <v>62.867999999999995</v>
      </c>
      <c r="N121" s="138">
        <f>VLOOKUP(E121,'Impact value reference table'!$B$3:$G$216,5,FALSE)</f>
        <v>148.33000000000001</v>
      </c>
      <c r="O121" s="135">
        <f t="shared" si="12"/>
        <v>59.332000000000001</v>
      </c>
      <c r="P121" s="138">
        <f>VLOOKUP(E121,'Impact value reference table'!$B$3:$G$216,6,FALSE)</f>
        <v>715.12</v>
      </c>
      <c r="Q121" s="135">
        <f t="shared" si="13"/>
        <v>286.048</v>
      </c>
    </row>
    <row r="122" spans="1:17" ht="15.6">
      <c r="A122" s="26" t="s">
        <v>117</v>
      </c>
      <c r="B122" s="5">
        <v>2</v>
      </c>
      <c r="D122" s="42"/>
      <c r="E122" s="5" t="str">
        <f>VLOOKUP($A122,'Food full composition_all'!$A$3:$AU$33,3+($B122*2),0)</f>
        <v>Beef liver, raw</v>
      </c>
      <c r="F122" s="42">
        <f>VLOOKUP($A122,'Food full composition_all'!$A$3:$BR$33,4+($B122*2),0)</f>
        <v>7</v>
      </c>
      <c r="G122" s="143">
        <f t="shared" ref="G122:G141" si="17">F122*$D$121</f>
        <v>7.7777777777777786</v>
      </c>
      <c r="H122" s="136">
        <f>VLOOKUP(E122,'Impact value reference table'!$B$3:$G$216,2,FALSE)</f>
        <v>326.99</v>
      </c>
      <c r="I122" s="222">
        <f t="shared" si="9"/>
        <v>25.43255555555556</v>
      </c>
      <c r="J122" s="138">
        <f>VLOOKUP(E122,'Impact value reference table'!$B$3:$G$216,3,FALSE)</f>
        <v>99.69</v>
      </c>
      <c r="K122" s="135">
        <f t="shared" si="10"/>
        <v>7.7536666666666676</v>
      </c>
      <c r="L122" s="138">
        <f>VLOOKUP(E122,'Impact value reference table'!$B$3:$G$216,4,FALSE)</f>
        <v>319.01</v>
      </c>
      <c r="M122" s="135">
        <f t="shared" si="11"/>
        <v>24.811888888888888</v>
      </c>
      <c r="N122" s="138">
        <f>VLOOKUP(E122,'Impact value reference table'!$B$3:$G$216,5,FALSE)</f>
        <v>301.07</v>
      </c>
      <c r="O122" s="135">
        <f t="shared" si="12"/>
        <v>23.416555555555558</v>
      </c>
      <c r="P122" s="138">
        <f>VLOOKUP(E122,'Impact value reference table'!$B$3:$G$216,6,FALSE)</f>
        <v>1451.51</v>
      </c>
      <c r="Q122" s="135">
        <f t="shared" si="13"/>
        <v>112.89522222222223</v>
      </c>
    </row>
    <row r="123" spans="1:17" ht="15.6">
      <c r="A123" s="26" t="s">
        <v>117</v>
      </c>
      <c r="B123" s="5">
        <v>3</v>
      </c>
      <c r="D123" s="42"/>
      <c r="E123" s="5" t="str">
        <f>VLOOKUP($A123,'Food full composition_all'!$A$3:$AU$33,3+($B123*2),0)</f>
        <v>Potato, cooked</v>
      </c>
      <c r="F123" s="42">
        <f>VLOOKUP($A123,'Food full composition_all'!$A$3:$BR$33,4+($B123*2),0)</f>
        <v>18</v>
      </c>
      <c r="G123" s="143">
        <f t="shared" si="17"/>
        <v>20</v>
      </c>
      <c r="H123" s="136">
        <f>VLOOKUP(E123,'Impact value reference table'!$B$3:$G$216,2,FALSE)</f>
        <v>1.2</v>
      </c>
      <c r="I123" s="222">
        <f t="shared" si="9"/>
        <v>0.24</v>
      </c>
      <c r="J123" s="138">
        <f>VLOOKUP(E123,'Impact value reference table'!$B$3:$G$216,3,FALSE)</f>
        <v>0.6</v>
      </c>
      <c r="K123" s="135">
        <f t="shared" si="10"/>
        <v>0.12</v>
      </c>
      <c r="L123" s="138">
        <f>VLOOKUP(E123,'Impact value reference table'!$B$3:$G$216,4,FALSE)</f>
        <v>5.3</v>
      </c>
      <c r="M123" s="135">
        <f t="shared" si="11"/>
        <v>1.06</v>
      </c>
      <c r="N123" s="138">
        <f>VLOOKUP(E123,'Impact value reference table'!$B$3:$G$216,5,FALSE)</f>
        <v>4.8</v>
      </c>
      <c r="O123" s="135">
        <f t="shared" si="12"/>
        <v>0.96</v>
      </c>
      <c r="P123" s="138">
        <f>VLOOKUP(E123,'Impact value reference table'!$B$3:$G$216,6,FALSE)</f>
        <v>81</v>
      </c>
      <c r="Q123" s="135">
        <f t="shared" si="13"/>
        <v>16.200000000000003</v>
      </c>
    </row>
    <row r="124" spans="1:17" ht="15.6">
      <c r="A124" s="26" t="s">
        <v>117</v>
      </c>
      <c r="B124" s="5">
        <v>4</v>
      </c>
      <c r="D124" s="42"/>
      <c r="E124" s="5" t="str">
        <f>VLOOKUP($A124,'Food full composition_all'!$A$3:$AU$33,3+($B124*2),0)</f>
        <v>Whole wheat, unspecified</v>
      </c>
      <c r="F124" s="42">
        <f>VLOOKUP($A124,'Food full composition_all'!$A$3:$BR$33,4+($B124*2),0)</f>
        <v>13</v>
      </c>
      <c r="G124" s="143">
        <f t="shared" si="17"/>
        <v>14.444444444444445</v>
      </c>
      <c r="H124" s="136">
        <f>VLOOKUP(E124,'Impact value reference table'!$B$3:$G$216,2,FALSE)</f>
        <v>0.6</v>
      </c>
      <c r="I124" s="222">
        <f t="shared" si="9"/>
        <v>8.666666666666667E-2</v>
      </c>
      <c r="J124" s="138">
        <f>VLOOKUP(E124,'Impact value reference table'!$B$3:$G$216,3,FALSE)</f>
        <v>1.4</v>
      </c>
      <c r="K124" s="135">
        <f t="shared" si="10"/>
        <v>0.20222222222222219</v>
      </c>
      <c r="L124" s="138">
        <f>VLOOKUP(E124,'Impact value reference table'!$B$3:$G$216,4,FALSE)</f>
        <v>5</v>
      </c>
      <c r="M124" s="135">
        <f t="shared" si="11"/>
        <v>0.72222222222222232</v>
      </c>
      <c r="N124" s="138">
        <f>VLOOKUP(E124,'Impact value reference table'!$B$3:$G$216,5,FALSE)</f>
        <v>2.7</v>
      </c>
      <c r="O124" s="135">
        <f t="shared" si="12"/>
        <v>0.39000000000000007</v>
      </c>
      <c r="P124" s="138">
        <f>VLOOKUP(E124,'Impact value reference table'!$B$3:$G$216,6,FALSE)</f>
        <v>242</v>
      </c>
      <c r="Q124" s="135">
        <f t="shared" si="13"/>
        <v>34.955555555555556</v>
      </c>
    </row>
    <row r="125" spans="1:17" ht="15.6">
      <c r="A125" s="26" t="s">
        <v>117</v>
      </c>
      <c r="B125" s="5">
        <v>5</v>
      </c>
      <c r="D125" s="42"/>
      <c r="E125" s="5" t="str">
        <f>VLOOKUP($A125,'Food full composition_all'!$A$3:$AU$33,3+($B125*2),0)</f>
        <v>Egg, cooked</v>
      </c>
      <c r="F125" s="42">
        <f>VLOOKUP($A125,'Food full composition_all'!$A$3:$BR$33,4+($B125*2),0)</f>
        <v>5.8</v>
      </c>
      <c r="G125" s="143">
        <f t="shared" si="17"/>
        <v>6.4444444444444446</v>
      </c>
      <c r="H125" s="136">
        <f>VLOOKUP(E125,'Impact value reference table'!$B$3:$G$216,2,FALSE)</f>
        <v>4.63</v>
      </c>
      <c r="I125" s="222">
        <f t="shared" si="9"/>
        <v>0.2983777777777778</v>
      </c>
      <c r="J125" s="138">
        <f>VLOOKUP(E125,'Impact value reference table'!$B$3:$G$216,3,FALSE)</f>
        <v>3.41</v>
      </c>
      <c r="K125" s="135">
        <f t="shared" si="10"/>
        <v>0.21975555555555557</v>
      </c>
      <c r="L125" s="138">
        <f>VLOOKUP(E125,'Impact value reference table'!$B$3:$G$216,4,FALSE)</f>
        <v>38.96</v>
      </c>
      <c r="M125" s="135">
        <f t="shared" si="11"/>
        <v>2.5107555555555559</v>
      </c>
      <c r="N125" s="138">
        <f>VLOOKUP(E125,'Impact value reference table'!$B$3:$G$216,5,FALSE)</f>
        <v>16.23</v>
      </c>
      <c r="O125" s="135">
        <f t="shared" si="12"/>
        <v>1.0459333333333334</v>
      </c>
      <c r="P125" s="138">
        <f>VLOOKUP(E125,'Impact value reference table'!$B$3:$G$216,6,FALSE)</f>
        <v>422.85</v>
      </c>
      <c r="Q125" s="135">
        <f t="shared" si="13"/>
        <v>27.250333333333337</v>
      </c>
    </row>
    <row r="126" spans="1:17" ht="15.6">
      <c r="A126" s="26" t="s">
        <v>117</v>
      </c>
      <c r="B126" s="5">
        <v>6</v>
      </c>
      <c r="D126" s="42"/>
      <c r="E126" s="5" t="str">
        <f>VLOOKUP($A126,'Food full composition_all'!$A$3:$AU$33,3+($B126*2),0)</f>
        <v>Whole wheat, unspecified</v>
      </c>
      <c r="F126" s="42">
        <f>VLOOKUP($A126,'Food full composition_all'!$A$3:$BR$33,4+($B126*2),0)</f>
        <v>4</v>
      </c>
      <c r="G126" s="143">
        <f t="shared" si="17"/>
        <v>4.4444444444444446</v>
      </c>
      <c r="H126" s="136">
        <f>VLOOKUP(E126,'Impact value reference table'!$B$3:$G$216,2,FALSE)</f>
        <v>0.6</v>
      </c>
      <c r="I126" s="222">
        <f t="shared" si="9"/>
        <v>2.6666666666666668E-2</v>
      </c>
      <c r="J126" s="138">
        <f>VLOOKUP(E126,'Impact value reference table'!$B$3:$G$216,3,FALSE)</f>
        <v>1.4</v>
      </c>
      <c r="K126" s="135">
        <f t="shared" si="10"/>
        <v>6.222222222222222E-2</v>
      </c>
      <c r="L126" s="138">
        <f>VLOOKUP(E126,'Impact value reference table'!$B$3:$G$216,4,FALSE)</f>
        <v>5</v>
      </c>
      <c r="M126" s="135">
        <f t="shared" si="11"/>
        <v>0.22222222222222224</v>
      </c>
      <c r="N126" s="138">
        <f>VLOOKUP(E126,'Impact value reference table'!$B$3:$G$216,5,FALSE)</f>
        <v>2.7</v>
      </c>
      <c r="O126" s="135">
        <f t="shared" si="12"/>
        <v>0.12000000000000002</v>
      </c>
      <c r="P126" s="138">
        <f>VLOOKUP(E126,'Impact value reference table'!$B$3:$G$216,6,FALSE)</f>
        <v>242</v>
      </c>
      <c r="Q126" s="135">
        <f t="shared" si="13"/>
        <v>10.755555555555556</v>
      </c>
    </row>
    <row r="127" spans="1:17" ht="15.6">
      <c r="A127" s="26" t="s">
        <v>117</v>
      </c>
      <c r="B127" s="5">
        <v>7</v>
      </c>
      <c r="D127" s="42"/>
      <c r="E127" s="5" t="str">
        <f>VLOOKUP($A127,'Food full composition_all'!$A$3:$AU$33,3+($B127*2),0)</f>
        <v>Sweet potato, cooked</v>
      </c>
      <c r="F127" s="42">
        <f>VLOOKUP($A127,'Food full composition_all'!$A$3:$BR$33,4+($B127*2),0)</f>
        <v>3.3</v>
      </c>
      <c r="G127" s="143">
        <f t="shared" si="17"/>
        <v>3.6666666666666665</v>
      </c>
      <c r="H127" s="136">
        <f>VLOOKUP(E127,'Impact value reference table'!$B$3:$G$216,2,FALSE)</f>
        <v>1.2</v>
      </c>
      <c r="I127" s="222">
        <f t="shared" si="9"/>
        <v>4.3999999999999997E-2</v>
      </c>
      <c r="J127" s="138">
        <f>VLOOKUP(E127,'Impact value reference table'!$B$3:$G$216,3,FALSE)</f>
        <v>0.6</v>
      </c>
      <c r="K127" s="135">
        <f t="shared" si="10"/>
        <v>2.1999999999999999E-2</v>
      </c>
      <c r="L127" s="138">
        <f>VLOOKUP(E127,'Impact value reference table'!$B$3:$G$216,4,FALSE)</f>
        <v>5.3</v>
      </c>
      <c r="M127" s="135">
        <f t="shared" si="11"/>
        <v>0.19433333333333333</v>
      </c>
      <c r="N127" s="138">
        <f>VLOOKUP(E127,'Impact value reference table'!$B$3:$G$216,5,FALSE)</f>
        <v>4.8</v>
      </c>
      <c r="O127" s="135">
        <f t="shared" si="12"/>
        <v>0.17599999999999999</v>
      </c>
      <c r="P127" s="138">
        <f>VLOOKUP(E127,'Impact value reference table'!$B$3:$G$216,6,FALSE)</f>
        <v>81</v>
      </c>
      <c r="Q127" s="135">
        <f t="shared" si="13"/>
        <v>2.97</v>
      </c>
    </row>
    <row r="128" spans="1:17" ht="15.6">
      <c r="A128" s="26" t="s">
        <v>117</v>
      </c>
      <c r="B128" s="5">
        <v>8</v>
      </c>
      <c r="D128" s="42"/>
      <c r="E128" s="5" t="str">
        <f>VLOOKUP($A128,'Food full composition_all'!$A$3:$AU$33,3+($B128*2),0)</f>
        <v>Minerals</v>
      </c>
      <c r="F128" s="42">
        <f>VLOOKUP($A128,'Food full composition_all'!$A$3:$BR$33,4+($B128*2),0)</f>
        <v>0</v>
      </c>
      <c r="G128" s="143">
        <f t="shared" si="17"/>
        <v>0</v>
      </c>
      <c r="H128" s="136"/>
      <c r="I128" s="222">
        <f t="shared" si="9"/>
        <v>0</v>
      </c>
      <c r="J128" s="138"/>
      <c r="K128" s="135">
        <f t="shared" si="10"/>
        <v>0</v>
      </c>
      <c r="L128" s="138"/>
      <c r="M128" s="135">
        <f t="shared" si="11"/>
        <v>0</v>
      </c>
      <c r="N128" s="138"/>
      <c r="O128" s="135">
        <f t="shared" si="12"/>
        <v>0</v>
      </c>
      <c r="P128" s="138"/>
      <c r="Q128" s="135">
        <f t="shared" si="13"/>
        <v>0</v>
      </c>
    </row>
    <row r="129" spans="1:17" ht="15.6">
      <c r="A129" s="26" t="s">
        <v>117</v>
      </c>
      <c r="B129" s="5">
        <v>9</v>
      </c>
      <c r="D129" s="42"/>
      <c r="E129" s="5" t="str">
        <f>VLOOKUP($A129,'Food full composition_all'!$A$3:$AU$33,3+($B129*2),0)</f>
        <v>Amaranth</v>
      </c>
      <c r="F129" s="42">
        <f>VLOOKUP($A129,'Food full composition_all'!$A$3:$BR$33,4+($B129*2),0)</f>
        <v>0</v>
      </c>
      <c r="G129" s="143">
        <f t="shared" si="17"/>
        <v>0</v>
      </c>
      <c r="H129" s="136"/>
      <c r="I129" s="222">
        <f t="shared" si="9"/>
        <v>0</v>
      </c>
      <c r="J129" s="138"/>
      <c r="K129" s="135">
        <f t="shared" si="10"/>
        <v>0</v>
      </c>
      <c r="L129" s="138"/>
      <c r="M129" s="135">
        <f t="shared" si="11"/>
        <v>0</v>
      </c>
      <c r="N129" s="138"/>
      <c r="O129" s="135">
        <f t="shared" si="12"/>
        <v>0</v>
      </c>
      <c r="P129" s="138"/>
      <c r="Q129" s="135">
        <f t="shared" si="13"/>
        <v>0</v>
      </c>
    </row>
    <row r="130" spans="1:17" ht="15.6">
      <c r="A130" s="26" t="s">
        <v>117</v>
      </c>
      <c r="B130" s="5">
        <v>10</v>
      </c>
      <c r="D130" s="42"/>
      <c r="E130" s="5" t="str">
        <f>VLOOKUP($A130,'Food full composition_all'!$A$3:$AU$33,3+($B130*2),0)</f>
        <v>Quinoa, unspecified</v>
      </c>
      <c r="F130" s="42">
        <f>VLOOKUP($A130,'Food full composition_all'!$A$3:$BR$33,4+($B130*2),0)</f>
        <v>2</v>
      </c>
      <c r="G130" s="143">
        <f t="shared" si="17"/>
        <v>2.2222222222222223</v>
      </c>
      <c r="H130" s="136">
        <f>VLOOKUP(E130,'Impact value reference table'!$B$3:$G$216,2,FALSE)</f>
        <v>3.42</v>
      </c>
      <c r="I130" s="222">
        <f t="shared" ref="I130:I193" si="18">(H130/100)*G130</f>
        <v>7.6000000000000012E-2</v>
      </c>
      <c r="J130" s="138">
        <f>VLOOKUP(E130,'Impact value reference table'!$B$3:$G$216,3,FALSE)</f>
        <v>0.38</v>
      </c>
      <c r="K130" s="135">
        <f t="shared" ref="K130:K193" si="19">(J130/100)*G130</f>
        <v>8.4444444444444454E-3</v>
      </c>
      <c r="L130" s="138">
        <f>VLOOKUP(E130,'Impact value reference table'!$B$3:$G$216,4,FALSE)</f>
        <v>4.6900000000000004</v>
      </c>
      <c r="M130" s="135">
        <f t="shared" ref="M130:M193" si="20">(L130/100)*G130</f>
        <v>0.10422222222222223</v>
      </c>
      <c r="N130" s="138">
        <f>VLOOKUP(E130,'Impact value reference table'!$B$3:$G$216,5,FALSE)</f>
        <v>3.75</v>
      </c>
      <c r="O130" s="135">
        <f t="shared" ref="O130:O193" si="21">(N130/100)*G130</f>
        <v>8.3333333333333329E-2</v>
      </c>
      <c r="P130" s="138">
        <f>VLOOKUP(E130,'Impact value reference table'!$B$3:$G$216,6,FALSE)</f>
        <v>95.68</v>
      </c>
      <c r="Q130" s="135">
        <f t="shared" ref="Q130:Q193" si="22">(P130/100)*G130</f>
        <v>2.1262222222222227</v>
      </c>
    </row>
    <row r="131" spans="1:17" ht="15.6">
      <c r="A131" s="26" t="s">
        <v>117</v>
      </c>
      <c r="B131" s="5">
        <v>11</v>
      </c>
      <c r="D131" s="42"/>
      <c r="E131" s="5" t="str">
        <f>VLOOKUP($A131,'Food full composition_all'!$A$3:$AU$33,3+($B131*2),0)</f>
        <v>Beef tallow, unspecified</v>
      </c>
      <c r="F131" s="42">
        <f>VLOOKUP($A131,'Food full composition_all'!$A$3:$BR$33,4+($B131*2),0)</f>
        <v>0.3775</v>
      </c>
      <c r="G131" s="143">
        <f t="shared" si="17"/>
        <v>0.41944444444444445</v>
      </c>
      <c r="H131" s="136">
        <f>VLOOKUP(E131,'Impact value reference table'!$B$3:$G$216,2,FALSE)</f>
        <v>0</v>
      </c>
      <c r="I131" s="222">
        <f t="shared" si="18"/>
        <v>0</v>
      </c>
      <c r="J131" s="138">
        <f>VLOOKUP(E131,'Impact value reference table'!$B$3:$G$216,3,FALSE)</f>
        <v>0</v>
      </c>
      <c r="K131" s="135">
        <f t="shared" si="19"/>
        <v>0</v>
      </c>
      <c r="L131" s="138">
        <f>VLOOKUP(E131,'Impact value reference table'!$B$3:$G$216,4,FALSE)</f>
        <v>0</v>
      </c>
      <c r="M131" s="135">
        <f t="shared" si="20"/>
        <v>0</v>
      </c>
      <c r="N131" s="138">
        <f>VLOOKUP(E131,'Impact value reference table'!$B$3:$G$216,5,FALSE)</f>
        <v>0</v>
      </c>
      <c r="O131" s="135">
        <f t="shared" si="21"/>
        <v>0</v>
      </c>
      <c r="P131" s="138">
        <f>VLOOKUP(E131,'Impact value reference table'!$B$3:$G$216,6,FALSE)</f>
        <v>0</v>
      </c>
      <c r="Q131" s="135">
        <f t="shared" si="22"/>
        <v>0</v>
      </c>
    </row>
    <row r="132" spans="1:17" ht="15.6">
      <c r="A132" s="26" t="s">
        <v>117</v>
      </c>
      <c r="B132" s="5">
        <v>12</v>
      </c>
      <c r="D132" s="42"/>
      <c r="E132" s="5" t="str">
        <f>VLOOKUP($A132,'Food full composition_all'!$A$3:$AU$33,3+($B132*2),0)</f>
        <v xml:space="preserve">Botanicals &amp; herbs </v>
      </c>
      <c r="F132" s="42">
        <f>VLOOKUP($A132,'Food full composition_all'!$A$3:$BR$33,4+($B132*2),0)</f>
        <v>0</v>
      </c>
      <c r="G132" s="143">
        <f t="shared" si="17"/>
        <v>0</v>
      </c>
      <c r="H132" s="136"/>
      <c r="I132" s="222">
        <f t="shared" si="18"/>
        <v>0</v>
      </c>
      <c r="J132" s="138"/>
      <c r="K132" s="135">
        <f t="shared" si="19"/>
        <v>0</v>
      </c>
      <c r="L132" s="138"/>
      <c r="M132" s="135">
        <f t="shared" si="20"/>
        <v>0</v>
      </c>
      <c r="N132" s="138"/>
      <c r="O132" s="135">
        <f t="shared" si="21"/>
        <v>0</v>
      </c>
      <c r="P132" s="138"/>
      <c r="Q132" s="135">
        <f t="shared" si="22"/>
        <v>0</v>
      </c>
    </row>
    <row r="133" spans="1:17" ht="15.6">
      <c r="A133" s="26" t="s">
        <v>117</v>
      </c>
      <c r="B133" s="5">
        <v>13</v>
      </c>
      <c r="D133" s="42"/>
      <c r="E133" s="5" t="str">
        <f>VLOOKUP($A133,'Food full composition_all'!$A$3:$AU$33,3+($B133*2),0)</f>
        <v>Fish oil, unspecified</v>
      </c>
      <c r="F133" s="42">
        <f>VLOOKUP($A133,'Food full composition_all'!$A$3:$BR$33,4+($B133*2),0)</f>
        <v>0.5</v>
      </c>
      <c r="G133" s="143">
        <f t="shared" si="17"/>
        <v>0.55555555555555558</v>
      </c>
      <c r="H133" s="136">
        <f>VLOOKUP(E133,'Impact value reference table'!$B$3:$G$216,2,FALSE)</f>
        <v>0</v>
      </c>
      <c r="I133" s="222">
        <f t="shared" si="18"/>
        <v>0</v>
      </c>
      <c r="J133" s="138">
        <f>VLOOKUP(E133,'Impact value reference table'!$B$3:$G$216,3,FALSE)</f>
        <v>0</v>
      </c>
      <c r="K133" s="135">
        <f t="shared" si="19"/>
        <v>0</v>
      </c>
      <c r="L133" s="138">
        <f>VLOOKUP(E133,'Impact value reference table'!$B$3:$G$216,4,FALSE)</f>
        <v>0</v>
      </c>
      <c r="M133" s="135">
        <f t="shared" si="20"/>
        <v>0</v>
      </c>
      <c r="N133" s="138">
        <f>VLOOKUP(E133,'Impact value reference table'!$B$3:$G$216,5,FALSE)</f>
        <v>0</v>
      </c>
      <c r="O133" s="135">
        <f t="shared" si="21"/>
        <v>0</v>
      </c>
      <c r="P133" s="138">
        <f>VLOOKUP(E133,'Impact value reference table'!$B$3:$G$216,6,FALSE)</f>
        <v>0</v>
      </c>
      <c r="Q133" s="135">
        <f t="shared" si="22"/>
        <v>0</v>
      </c>
    </row>
    <row r="134" spans="1:17" ht="15.6">
      <c r="A134" s="26" t="s">
        <v>117</v>
      </c>
      <c r="B134" s="5">
        <v>14</v>
      </c>
      <c r="D134" s="42"/>
      <c r="E134" s="5" t="str">
        <f>VLOOKUP($A134,'Food full composition_all'!$A$3:$AU$33,3+($B134*2),0)</f>
        <v>Potato starch, unspecified</v>
      </c>
      <c r="F134" s="42">
        <f>VLOOKUP($A134,'Food full composition_all'!$A$3:$BR$33,4+($B134*2),0)</f>
        <v>0.5</v>
      </c>
      <c r="G134" s="143">
        <f t="shared" si="17"/>
        <v>0.55555555555555558</v>
      </c>
      <c r="H134" s="136">
        <f>VLOOKUP(E134,'Impact value reference table'!$B$3:$G$216,2,FALSE)</f>
        <v>1.2</v>
      </c>
      <c r="I134" s="222">
        <f t="shared" si="18"/>
        <v>6.6666666666666671E-3</v>
      </c>
      <c r="J134" s="138">
        <f>VLOOKUP(E134,'Impact value reference table'!$B$3:$G$216,3,FALSE)</f>
        <v>0.6</v>
      </c>
      <c r="K134" s="135">
        <f t="shared" si="19"/>
        <v>3.3333333333333335E-3</v>
      </c>
      <c r="L134" s="138">
        <f>VLOOKUP(E134,'Impact value reference table'!$B$3:$G$216,4,FALSE)</f>
        <v>5.3</v>
      </c>
      <c r="M134" s="135">
        <f t="shared" si="20"/>
        <v>2.9444444444444443E-2</v>
      </c>
      <c r="N134" s="138">
        <f>VLOOKUP(E134,'Impact value reference table'!$B$3:$G$216,5,FALSE)</f>
        <v>4.8</v>
      </c>
      <c r="O134" s="135">
        <f t="shared" si="21"/>
        <v>2.6666666666666668E-2</v>
      </c>
      <c r="P134" s="138">
        <f>VLOOKUP(E134,'Impact value reference table'!$B$3:$G$216,6,FALSE)</f>
        <v>81</v>
      </c>
      <c r="Q134" s="135">
        <f t="shared" si="22"/>
        <v>0.45000000000000007</v>
      </c>
    </row>
    <row r="135" spans="1:17" ht="15.6">
      <c r="A135" s="26" t="s">
        <v>117</v>
      </c>
      <c r="B135" s="5">
        <v>15</v>
      </c>
      <c r="D135" s="42"/>
      <c r="E135" s="5" t="str">
        <f>VLOOKUP($A135,'Food full composition_all'!$A$3:$AU$33,3+($B135*2),0)</f>
        <v>Nutritional yeast</v>
      </c>
      <c r="F135" s="42">
        <f>VLOOKUP($A135,'Food full composition_all'!$A$3:$BR$33,4+($B135*2),0)</f>
        <v>0</v>
      </c>
      <c r="G135" s="143">
        <f t="shared" si="17"/>
        <v>0</v>
      </c>
      <c r="H135" s="136"/>
      <c r="I135" s="222">
        <f t="shared" si="18"/>
        <v>0</v>
      </c>
      <c r="J135" s="138"/>
      <c r="K135" s="135">
        <f t="shared" si="19"/>
        <v>0</v>
      </c>
      <c r="L135" s="138"/>
      <c r="M135" s="135">
        <f t="shared" si="20"/>
        <v>0</v>
      </c>
      <c r="N135" s="138"/>
      <c r="O135" s="135">
        <f t="shared" si="21"/>
        <v>0</v>
      </c>
      <c r="P135" s="138"/>
      <c r="Q135" s="135">
        <f t="shared" si="22"/>
        <v>0</v>
      </c>
    </row>
    <row r="136" spans="1:17" ht="15.6">
      <c r="A136" s="26" t="s">
        <v>117</v>
      </c>
      <c r="B136" s="5">
        <v>16</v>
      </c>
      <c r="D136" s="42"/>
      <c r="E136" s="5" t="str">
        <f>VLOOKUP($A136,'Food full composition_all'!$A$3:$AU$33,3+($B136*2),0)</f>
        <v>Prebiotics</v>
      </c>
      <c r="F136" s="42">
        <f>VLOOKUP($A136,'Food full composition_all'!$A$3:$BR$33,4+($B136*2),0)</f>
        <v>0</v>
      </c>
      <c r="G136" s="143">
        <f t="shared" si="17"/>
        <v>0</v>
      </c>
      <c r="H136" s="136"/>
      <c r="I136" s="222">
        <f t="shared" si="18"/>
        <v>0</v>
      </c>
      <c r="J136" s="138"/>
      <c r="K136" s="135">
        <f t="shared" si="19"/>
        <v>0</v>
      </c>
      <c r="L136" s="138"/>
      <c r="M136" s="135">
        <f t="shared" si="20"/>
        <v>0</v>
      </c>
      <c r="N136" s="138"/>
      <c r="O136" s="135">
        <f t="shared" si="21"/>
        <v>0</v>
      </c>
      <c r="P136" s="138"/>
      <c r="Q136" s="135">
        <f t="shared" si="22"/>
        <v>0</v>
      </c>
    </row>
    <row r="137" spans="1:17" ht="15.6">
      <c r="A137" s="26" t="s">
        <v>117</v>
      </c>
      <c r="B137" s="5">
        <v>17</v>
      </c>
      <c r="D137" s="42"/>
      <c r="E137" s="5" t="str">
        <f>VLOOKUP($A137,'Food full composition_all'!$A$3:$AU$33,3+($B137*2),0)</f>
        <v>Carrot, unspecified</v>
      </c>
      <c r="F137" s="42">
        <f>VLOOKUP($A137,'Food full composition_all'!$A$3:$BR$33,4+($B137*2),0)</f>
        <v>0.5</v>
      </c>
      <c r="G137" s="143">
        <f t="shared" si="17"/>
        <v>0.55555555555555558</v>
      </c>
      <c r="H137" s="136">
        <f>VLOOKUP(E137,'Impact value reference table'!$B$3:$G$216,2,FALSE)</f>
        <v>0.73</v>
      </c>
      <c r="I137" s="222">
        <f t="shared" si="18"/>
        <v>4.0555555555555562E-3</v>
      </c>
      <c r="J137" s="138">
        <f>VLOOKUP(E137,'Impact value reference table'!$B$3:$G$216,3,FALSE)</f>
        <v>0.98</v>
      </c>
      <c r="K137" s="135">
        <f t="shared" si="19"/>
        <v>5.4444444444444445E-3</v>
      </c>
      <c r="L137" s="138">
        <f>VLOOKUP(E137,'Impact value reference table'!$B$3:$G$216,4,FALSE)</f>
        <v>7.07</v>
      </c>
      <c r="M137" s="135">
        <f t="shared" si="20"/>
        <v>3.927777777777778E-2</v>
      </c>
      <c r="N137" s="138">
        <f>VLOOKUP(E137,'Impact value reference table'!$B$3:$G$216,5,FALSE)</f>
        <v>3.9</v>
      </c>
      <c r="O137" s="135">
        <f t="shared" si="21"/>
        <v>2.1666666666666667E-2</v>
      </c>
      <c r="P137" s="138">
        <f>VLOOKUP(E137,'Impact value reference table'!$B$3:$G$216,6,FALSE)</f>
        <v>68.290000000000006</v>
      </c>
      <c r="Q137" s="135">
        <f t="shared" si="22"/>
        <v>0.37938888888888894</v>
      </c>
    </row>
    <row r="138" spans="1:17" ht="15.6">
      <c r="A138" s="26" t="s">
        <v>117</v>
      </c>
      <c r="B138" s="5">
        <v>18</v>
      </c>
      <c r="D138" s="42"/>
      <c r="E138" s="5" t="str">
        <f>VLOOKUP($A138,'Food full composition_all'!$A$3:$AU$33,3+($B138*2),0)</f>
        <v>Apple, raw</v>
      </c>
      <c r="F138" s="42">
        <f>VLOOKUP($A138,'Food full composition_all'!$A$3:$BR$33,4+($B138*2),0)</f>
        <v>0.5</v>
      </c>
      <c r="G138" s="143">
        <f t="shared" si="17"/>
        <v>0.55555555555555558</v>
      </c>
      <c r="H138" s="136">
        <f>VLOOKUP(E138,'Impact value reference table'!$B$3:$G$216,2,FALSE)</f>
        <v>0.8</v>
      </c>
      <c r="I138" s="222">
        <f t="shared" si="18"/>
        <v>4.4444444444444444E-3</v>
      </c>
      <c r="J138" s="138">
        <f>VLOOKUP(E138,'Impact value reference table'!$B$3:$G$216,3,FALSE)</f>
        <v>1.2</v>
      </c>
      <c r="K138" s="135">
        <f t="shared" si="19"/>
        <v>6.6666666666666671E-3</v>
      </c>
      <c r="L138" s="138">
        <f>VLOOKUP(E138,'Impact value reference table'!$B$3:$G$216,4,FALSE)</f>
        <v>7.4</v>
      </c>
      <c r="M138" s="135">
        <f t="shared" si="20"/>
        <v>4.1111111111111119E-2</v>
      </c>
      <c r="N138" s="138">
        <f>VLOOKUP(E138,'Impact value reference table'!$B$3:$G$216,5,FALSE)</f>
        <v>10</v>
      </c>
      <c r="O138" s="135">
        <f t="shared" si="21"/>
        <v>5.5555555555555559E-2</v>
      </c>
      <c r="P138" s="138">
        <f>VLOOKUP(E138,'Impact value reference table'!$B$3:$G$216,6,FALSE)</f>
        <v>610</v>
      </c>
      <c r="Q138" s="135">
        <f t="shared" si="22"/>
        <v>3.3888888888888888</v>
      </c>
    </row>
    <row r="139" spans="1:17" ht="15.6">
      <c r="A139" s="26" t="s">
        <v>117</v>
      </c>
      <c r="B139" s="5">
        <v>19</v>
      </c>
      <c r="D139" s="42"/>
      <c r="E139" s="5" t="str">
        <f>VLOOKUP($A139,'Food full composition_all'!$A$3:$AU$33,3+($B139*2),0)</f>
        <v>Joint care mix</v>
      </c>
      <c r="F139" s="42">
        <f>VLOOKUP($A139,'Food full composition_all'!$A$3:$BR$33,4+($B139*2),0)</f>
        <v>0</v>
      </c>
      <c r="G139" s="143">
        <f t="shared" si="17"/>
        <v>0</v>
      </c>
      <c r="H139" s="136"/>
      <c r="I139" s="222">
        <f t="shared" si="18"/>
        <v>0</v>
      </c>
      <c r="J139" s="138"/>
      <c r="K139" s="135">
        <f t="shared" si="19"/>
        <v>0</v>
      </c>
      <c r="L139" s="138"/>
      <c r="M139" s="135">
        <f t="shared" si="20"/>
        <v>0</v>
      </c>
      <c r="N139" s="138"/>
      <c r="O139" s="135">
        <f t="shared" si="21"/>
        <v>0</v>
      </c>
      <c r="P139" s="138"/>
      <c r="Q139" s="135">
        <f t="shared" si="22"/>
        <v>0</v>
      </c>
    </row>
    <row r="140" spans="1:17" ht="15.6">
      <c r="A140" s="26" t="s">
        <v>117</v>
      </c>
      <c r="B140" s="5">
        <v>20</v>
      </c>
      <c r="D140" s="42"/>
      <c r="E140" s="5" t="str">
        <f>VLOOKUP($A140,'Food full composition_all'!$A$3:$AU$33,3+($B140*2),0)</f>
        <v>Cranberries</v>
      </c>
      <c r="F140" s="42">
        <f>VLOOKUP($A140,'Food full composition_all'!$A$3:$BR$33,4+($B140*2),0)</f>
        <v>0</v>
      </c>
      <c r="G140" s="143">
        <f t="shared" si="17"/>
        <v>0</v>
      </c>
      <c r="H140" s="136"/>
      <c r="I140" s="222">
        <f t="shared" si="18"/>
        <v>0</v>
      </c>
      <c r="J140" s="138"/>
      <c r="K140" s="135">
        <f t="shared" si="19"/>
        <v>0</v>
      </c>
      <c r="L140" s="138"/>
      <c r="M140" s="135">
        <f t="shared" si="20"/>
        <v>0</v>
      </c>
      <c r="N140" s="138"/>
      <c r="O140" s="135">
        <f t="shared" si="21"/>
        <v>0</v>
      </c>
      <c r="P140" s="138"/>
      <c r="Q140" s="135">
        <f t="shared" si="22"/>
        <v>0</v>
      </c>
    </row>
    <row r="141" spans="1:17" ht="15.6">
      <c r="A141" s="26" t="s">
        <v>117</v>
      </c>
      <c r="B141" s="5">
        <v>21</v>
      </c>
      <c r="D141" s="42"/>
      <c r="E141" s="5" t="str">
        <f>VLOOKUP($A141,'Food full composition_all'!$A$3:$AU$33,3+($B141*2),0)</f>
        <v>Spinach, cooked</v>
      </c>
      <c r="F141" s="42">
        <f>VLOOKUP($A141,'Food full composition_all'!$A$3:$BR$33,4+($B141*2),0)</f>
        <v>0.5</v>
      </c>
      <c r="G141" s="143">
        <f t="shared" si="17"/>
        <v>0.55555555555555558</v>
      </c>
      <c r="H141" s="136">
        <f>VLOOKUP(E141,'Impact value reference table'!$B$3:$G$216,2,FALSE)</f>
        <v>1.74</v>
      </c>
      <c r="I141" s="222">
        <f t="shared" si="18"/>
        <v>9.6666666666666672E-3</v>
      </c>
      <c r="J141" s="138">
        <f>VLOOKUP(E141,'Impact value reference table'!$B$3:$G$216,3,FALSE)</f>
        <v>2.17</v>
      </c>
      <c r="K141" s="135">
        <f t="shared" si="19"/>
        <v>1.2055555555555557E-2</v>
      </c>
      <c r="L141" s="138">
        <f>VLOOKUP(E141,'Impact value reference table'!$B$3:$G$216,4,FALSE)</f>
        <v>27.83</v>
      </c>
      <c r="M141" s="135">
        <f t="shared" si="20"/>
        <v>0.15461111111111112</v>
      </c>
      <c r="N141" s="138">
        <f>VLOOKUP(E141,'Impact value reference table'!$B$3:$G$216,5,FALSE)</f>
        <v>10</v>
      </c>
      <c r="O141" s="135">
        <f t="shared" si="21"/>
        <v>5.5555555555555559E-2</v>
      </c>
      <c r="P141" s="138">
        <f>VLOOKUP(E141,'Impact value reference table'!$B$3:$G$216,6,FALSE)</f>
        <v>447.83</v>
      </c>
      <c r="Q141" s="135">
        <f t="shared" si="22"/>
        <v>2.4879444444444445</v>
      </c>
    </row>
    <row r="142" spans="1:17" s="130" customFormat="1" ht="15.6">
      <c r="A142" s="224" t="s">
        <v>130</v>
      </c>
      <c r="B142" s="130">
        <v>1</v>
      </c>
      <c r="C142" s="130">
        <v>10</v>
      </c>
      <c r="D142" s="225">
        <f>100/(100-C142)</f>
        <v>1.1111111111111112</v>
      </c>
      <c r="E142" s="130" t="str">
        <f>VLOOKUP($A142,'Food full composition_all'!$A$3:$AU$33,3+($B142*2),0)</f>
        <v>Cereals</v>
      </c>
      <c r="F142" s="225">
        <f>VLOOKUP($A142,'Food full composition_all'!$A$3:$BR$33,4+($B142*2),0)</f>
        <v>20</v>
      </c>
      <c r="G142" s="226">
        <f>F142*$D$142</f>
        <v>22.222222222222221</v>
      </c>
      <c r="H142" s="227">
        <f>VLOOKUP(E142,'Impact value reference table'!$B$3:$G$216,2,FALSE)</f>
        <v>1.98</v>
      </c>
      <c r="I142" s="228">
        <f t="shared" si="18"/>
        <v>0.43999999999999995</v>
      </c>
      <c r="J142" s="229">
        <f>VLOOKUP(E142,'Impact value reference table'!$B$3:$G$216,3,FALSE)</f>
        <v>1.1439999999999999</v>
      </c>
      <c r="K142" s="230">
        <f t="shared" si="19"/>
        <v>0.25422222222222218</v>
      </c>
      <c r="L142" s="229">
        <f>VLOOKUP(E142,'Impact value reference table'!$B$3:$G$216,4,FALSE)</f>
        <v>3.8679999999999999</v>
      </c>
      <c r="M142" s="230">
        <f t="shared" si="20"/>
        <v>0.85955555555555552</v>
      </c>
      <c r="N142" s="229">
        <f>VLOOKUP(E142,'Impact value reference table'!$B$3:$G$216,5,FALSE)</f>
        <v>3.5980000000000003</v>
      </c>
      <c r="O142" s="230">
        <f t="shared" si="21"/>
        <v>0.79955555555555569</v>
      </c>
      <c r="P142" s="229">
        <f>VLOOKUP(E142,'Impact value reference table'!$B$3:$G$216,6,FALSE)</f>
        <v>216.91</v>
      </c>
      <c r="Q142" s="230">
        <f t="shared" si="22"/>
        <v>48.202222222222218</v>
      </c>
    </row>
    <row r="143" spans="1:17" ht="15.6">
      <c r="A143" s="26" t="s">
        <v>130</v>
      </c>
      <c r="B143" s="5">
        <v>2</v>
      </c>
      <c r="D143" s="42"/>
      <c r="E143" s="5" t="str">
        <f>VLOOKUP($A143,'Food full composition_all'!$A$3:$AU$33,3+($B143*2),0)</f>
        <v>Meat and bone meal, unspecified</v>
      </c>
      <c r="F143" s="42">
        <f>VLOOKUP($A143,'Food full composition_all'!$A$3:$BR$33,4+($B143*2),0)</f>
        <v>18</v>
      </c>
      <c r="G143" s="143">
        <f t="shared" ref="G143:G147" si="23">F143*$D$142</f>
        <v>20</v>
      </c>
      <c r="H143" s="136">
        <f>VLOOKUP(E143,'Impact value reference table'!$B$3:$G$216,2,FALSE)</f>
        <v>327.27</v>
      </c>
      <c r="I143" s="222">
        <f t="shared" si="18"/>
        <v>65.453999999999994</v>
      </c>
      <c r="J143" s="138">
        <f>VLOOKUP(E143,'Impact value reference table'!$B$3:$G$216,3,FALSE)</f>
        <v>99.78</v>
      </c>
      <c r="K143" s="135">
        <f t="shared" si="19"/>
        <v>19.956</v>
      </c>
      <c r="L143" s="138">
        <f>VLOOKUP(E143,'Impact value reference table'!$B$3:$G$216,4,FALSE)</f>
        <v>319.29000000000002</v>
      </c>
      <c r="M143" s="135">
        <f t="shared" si="20"/>
        <v>63.858000000000004</v>
      </c>
      <c r="N143" s="138">
        <f>VLOOKUP(E143,'Impact value reference table'!$B$3:$G$216,5,FALSE)</f>
        <v>301.33</v>
      </c>
      <c r="O143" s="135">
        <f t="shared" si="21"/>
        <v>60.265999999999991</v>
      </c>
      <c r="P143" s="138">
        <f>VLOOKUP(E143,'Impact value reference table'!$B$3:$G$216,6,FALSE)</f>
        <v>1452.77</v>
      </c>
      <c r="Q143" s="135">
        <f t="shared" si="22"/>
        <v>290.55399999999997</v>
      </c>
    </row>
    <row r="144" spans="1:17" ht="15.6">
      <c r="A144" s="26" t="s">
        <v>130</v>
      </c>
      <c r="B144" s="5">
        <v>3</v>
      </c>
      <c r="D144" s="42"/>
      <c r="E144" s="5" t="str">
        <f>VLOOKUP($A144,'Food full composition_all'!$A$3:$AU$33,3+($B144*2),0)</f>
        <v>Sunflower oil, unspecified</v>
      </c>
      <c r="F144" s="42">
        <f>VLOOKUP($A144,'Food full composition_all'!$A$3:$BR$33,4+($B144*2),0)</f>
        <v>18.7</v>
      </c>
      <c r="G144" s="143">
        <f t="shared" si="23"/>
        <v>20.777777777777779</v>
      </c>
      <c r="H144" s="136">
        <f>VLOOKUP(E144,'Impact value reference table'!$B$3:$G$216,2,FALSE)</f>
        <v>2.08</v>
      </c>
      <c r="I144" s="222">
        <f t="shared" si="18"/>
        <v>0.43217777777777777</v>
      </c>
      <c r="J144" s="138">
        <f>VLOOKUP(E144,'Impact value reference table'!$B$3:$G$216,3,FALSE)</f>
        <v>0.42</v>
      </c>
      <c r="K144" s="135">
        <f t="shared" si="19"/>
        <v>8.7266666666666659E-2</v>
      </c>
      <c r="L144" s="138">
        <f>VLOOKUP(E144,'Impact value reference table'!$B$3:$G$216,4,FALSE)</f>
        <v>3.11</v>
      </c>
      <c r="M144" s="135">
        <f t="shared" si="20"/>
        <v>0.64618888888888892</v>
      </c>
      <c r="N144" s="138">
        <f>VLOOKUP(E144,'Impact value reference table'!$B$3:$G$216,5,FALSE)</f>
        <v>5.67</v>
      </c>
      <c r="O144" s="135">
        <f t="shared" si="21"/>
        <v>1.1781000000000001</v>
      </c>
      <c r="P144" s="138">
        <f>VLOOKUP(E144,'Impact value reference table'!$B$3:$G$216,6,FALSE)</f>
        <v>112</v>
      </c>
      <c r="Q144" s="135">
        <f t="shared" si="22"/>
        <v>23.271111111111114</v>
      </c>
    </row>
    <row r="145" spans="1:17" ht="15.6">
      <c r="A145" s="26" t="s">
        <v>130</v>
      </c>
      <c r="B145" s="5">
        <v>4</v>
      </c>
      <c r="D145" s="42"/>
      <c r="E145" s="5" t="str">
        <f>VLOOKUP($A145,'Food full composition_all'!$A$3:$AU$33,3+($B145*2),0)</f>
        <v>Textured vegetable protein, cooked</v>
      </c>
      <c r="F145" s="42">
        <f>VLOOKUP($A145,'Food full composition_all'!$A$3:$BR$33,4+($B145*2),0)</f>
        <v>3</v>
      </c>
      <c r="G145" s="143">
        <f t="shared" si="23"/>
        <v>3.3333333333333335</v>
      </c>
      <c r="H145" s="136">
        <f>VLOOKUP(E145,'Impact value reference table'!$B$3:$G$216,2,FALSE)</f>
        <v>11.49</v>
      </c>
      <c r="I145" s="222">
        <f t="shared" si="18"/>
        <v>0.38300000000000001</v>
      </c>
      <c r="J145" s="138">
        <f>VLOOKUP(E145,'Impact value reference table'!$B$3:$G$216,3,FALSE)</f>
        <v>1.26</v>
      </c>
      <c r="K145" s="135">
        <f t="shared" si="19"/>
        <v>4.2000000000000003E-2</v>
      </c>
      <c r="L145" s="138">
        <f>VLOOKUP(E145,'Impact value reference table'!$B$3:$G$216,4,FALSE)</f>
        <v>15.74</v>
      </c>
      <c r="M145" s="135">
        <f t="shared" si="20"/>
        <v>0.52466666666666673</v>
      </c>
      <c r="N145" s="138">
        <f>VLOOKUP(E145,'Impact value reference table'!$B$3:$G$216,5,FALSE)</f>
        <v>12.59</v>
      </c>
      <c r="O145" s="135">
        <f t="shared" si="21"/>
        <v>0.41966666666666674</v>
      </c>
      <c r="P145" s="138">
        <f>VLOOKUP(E145,'Impact value reference table'!$B$3:$G$216,6,FALSE)</f>
        <v>321.02999999999997</v>
      </c>
      <c r="Q145" s="135">
        <f t="shared" si="22"/>
        <v>10.700999999999999</v>
      </c>
    </row>
    <row r="146" spans="1:17" ht="15.6">
      <c r="A146" s="26" t="s">
        <v>130</v>
      </c>
      <c r="B146" s="5">
        <v>5</v>
      </c>
      <c r="D146" s="42"/>
      <c r="E146" s="5" t="str">
        <f>VLOOKUP($A146,'Food full composition_all'!$A$3:$AU$33,3+($B146*2),0)</f>
        <v>Minerals</v>
      </c>
      <c r="F146" s="42">
        <f>VLOOKUP($A146,'Food full composition_all'!$A$3:$BR$33,4+($B146*2),0)</f>
        <v>0</v>
      </c>
      <c r="G146" s="143">
        <f t="shared" si="23"/>
        <v>0</v>
      </c>
      <c r="H146" s="136"/>
      <c r="I146" s="222">
        <f t="shared" si="18"/>
        <v>0</v>
      </c>
      <c r="J146" s="138"/>
      <c r="K146" s="135">
        <f t="shared" si="19"/>
        <v>0</v>
      </c>
      <c r="L146" s="138"/>
      <c r="M146" s="135">
        <f t="shared" si="20"/>
        <v>0</v>
      </c>
      <c r="N146" s="138"/>
      <c r="O146" s="135">
        <f t="shared" si="21"/>
        <v>0</v>
      </c>
      <c r="P146" s="138"/>
      <c r="Q146" s="135">
        <f t="shared" si="22"/>
        <v>0</v>
      </c>
    </row>
    <row r="147" spans="1:17" s="179" customFormat="1" ht="15.6">
      <c r="A147" s="185" t="s">
        <v>130</v>
      </c>
      <c r="B147" s="179">
        <v>6</v>
      </c>
      <c r="D147" s="181"/>
      <c r="E147" s="179" t="str">
        <f>VLOOKUP($A147,'Food full composition_all'!$A$3:$AU$33,3+($B147*2),0)</f>
        <v>Vegetables</v>
      </c>
      <c r="F147" s="181">
        <f>VLOOKUP($A147,'Food full composition_all'!$A$3:$BR$33,4+($B147*2),0)</f>
        <v>0</v>
      </c>
      <c r="G147" s="186">
        <f t="shared" si="23"/>
        <v>0</v>
      </c>
      <c r="H147" s="182"/>
      <c r="I147" s="223">
        <f t="shared" si="18"/>
        <v>0</v>
      </c>
      <c r="J147" s="183"/>
      <c r="K147" s="184">
        <f t="shared" si="19"/>
        <v>0</v>
      </c>
      <c r="L147" s="183"/>
      <c r="M147" s="184">
        <f t="shared" si="20"/>
        <v>0</v>
      </c>
      <c r="N147" s="183"/>
      <c r="O147" s="184">
        <f t="shared" si="21"/>
        <v>0</v>
      </c>
      <c r="P147" s="183"/>
      <c r="Q147" s="184">
        <f t="shared" si="22"/>
        <v>0</v>
      </c>
    </row>
    <row r="148" spans="1:17" ht="15.6">
      <c r="A148" s="26" t="s">
        <v>135</v>
      </c>
      <c r="B148" s="5">
        <v>1</v>
      </c>
      <c r="C148" s="5">
        <v>10</v>
      </c>
      <c r="D148" s="42">
        <f>100/(100-C148)</f>
        <v>1.1111111111111112</v>
      </c>
      <c r="E148" s="5" t="str">
        <f>VLOOKUP($A148,'Food full composition_all'!$A$3:$AU$33,3+($B148*2),0)</f>
        <v>Cereals</v>
      </c>
      <c r="F148" s="42">
        <f>VLOOKUP($A148,'Food full composition_all'!$A$3:$BR$33,4+($B148*2),0)</f>
        <v>45</v>
      </c>
      <c r="G148" s="143">
        <f>F148*$D$148</f>
        <v>50</v>
      </c>
      <c r="H148" s="136">
        <f>VLOOKUP(E148,'Impact value reference table'!$B$3:$G$216,2,FALSE)</f>
        <v>1.98</v>
      </c>
      <c r="I148" s="222">
        <f t="shared" si="18"/>
        <v>0.98999999999999988</v>
      </c>
      <c r="J148" s="138">
        <f>VLOOKUP(E148,'Impact value reference table'!$B$3:$G$216,3,FALSE)</f>
        <v>1.1439999999999999</v>
      </c>
      <c r="K148" s="135">
        <f t="shared" si="19"/>
        <v>0.57199999999999995</v>
      </c>
      <c r="L148" s="138">
        <f>VLOOKUP(E148,'Impact value reference table'!$B$3:$G$216,4,FALSE)</f>
        <v>3.8679999999999999</v>
      </c>
      <c r="M148" s="135">
        <f t="shared" si="20"/>
        <v>1.9339999999999999</v>
      </c>
      <c r="N148" s="138">
        <f>VLOOKUP(E148,'Impact value reference table'!$B$3:$G$216,5,FALSE)</f>
        <v>3.5980000000000003</v>
      </c>
      <c r="O148" s="135">
        <f t="shared" si="21"/>
        <v>1.7990000000000002</v>
      </c>
      <c r="P148" s="138">
        <f>VLOOKUP(E148,'Impact value reference table'!$B$3:$G$216,6,FALSE)</f>
        <v>216.91</v>
      </c>
      <c r="Q148" s="135">
        <f t="shared" si="22"/>
        <v>108.45499999999998</v>
      </c>
    </row>
    <row r="149" spans="1:17" ht="15.6">
      <c r="A149" s="26" t="s">
        <v>135</v>
      </c>
      <c r="B149" s="5">
        <v>2</v>
      </c>
      <c r="D149" s="42"/>
      <c r="E149" s="5" t="str">
        <f>VLOOKUP($A149,'Food full composition_all'!$A$3:$AU$33,3+($B149*2),0)</f>
        <v>Meat and bone meal, unspecified</v>
      </c>
      <c r="F149" s="42">
        <f>VLOOKUP($A149,'Food full composition_all'!$A$3:$BR$33,4+($B149*2),0)</f>
        <v>16</v>
      </c>
      <c r="G149" s="143">
        <f t="shared" ref="G149:G155" si="24">F149*$D$148</f>
        <v>17.777777777777779</v>
      </c>
      <c r="H149" s="136">
        <f>VLOOKUP(E149,'Impact value reference table'!$B$3:$G$216,2,FALSE)</f>
        <v>327.27</v>
      </c>
      <c r="I149" s="222">
        <f t="shared" si="18"/>
        <v>58.181333333333335</v>
      </c>
      <c r="J149" s="138">
        <f>VLOOKUP(E149,'Impact value reference table'!$B$3:$G$216,3,FALSE)</f>
        <v>99.78</v>
      </c>
      <c r="K149" s="135">
        <f t="shared" si="19"/>
        <v>17.738666666666667</v>
      </c>
      <c r="L149" s="138">
        <f>VLOOKUP(E149,'Impact value reference table'!$B$3:$G$216,4,FALSE)</f>
        <v>319.29000000000002</v>
      </c>
      <c r="M149" s="135">
        <f t="shared" si="20"/>
        <v>56.762666666666675</v>
      </c>
      <c r="N149" s="138">
        <f>VLOOKUP(E149,'Impact value reference table'!$B$3:$G$216,5,FALSE)</f>
        <v>301.33</v>
      </c>
      <c r="O149" s="135">
        <f t="shared" si="21"/>
        <v>53.569777777777773</v>
      </c>
      <c r="P149" s="138">
        <f>VLOOKUP(E149,'Impact value reference table'!$B$3:$G$216,6,FALSE)</f>
        <v>1452.77</v>
      </c>
      <c r="Q149" s="135">
        <f t="shared" si="22"/>
        <v>258.27022222222223</v>
      </c>
    </row>
    <row r="150" spans="1:17" ht="15.6">
      <c r="A150" s="26" t="s">
        <v>135</v>
      </c>
      <c r="B150" s="5">
        <v>3</v>
      </c>
      <c r="D150" s="42"/>
      <c r="E150" s="5" t="str">
        <f>VLOOKUP($A150,'Food full composition_all'!$A$3:$AU$33,3+($B150*2),0)</f>
        <v>Textured vegetable protein, cooked</v>
      </c>
      <c r="F150" s="42">
        <f>VLOOKUP($A150,'Food full composition_all'!$A$3:$BR$33,4+($B150*2),0)</f>
        <v>18.7</v>
      </c>
      <c r="G150" s="143">
        <f t="shared" si="24"/>
        <v>20.777777777777779</v>
      </c>
      <c r="H150" s="136">
        <f>VLOOKUP(E150,'Impact value reference table'!$B$3:$G$216,2,FALSE)</f>
        <v>11.49</v>
      </c>
      <c r="I150" s="222">
        <f t="shared" si="18"/>
        <v>2.3873666666666669</v>
      </c>
      <c r="J150" s="138">
        <f>VLOOKUP(E150,'Impact value reference table'!$B$3:$G$216,3,FALSE)</f>
        <v>1.26</v>
      </c>
      <c r="K150" s="135">
        <f t="shared" si="19"/>
        <v>0.26180000000000003</v>
      </c>
      <c r="L150" s="138">
        <f>VLOOKUP(E150,'Impact value reference table'!$B$3:$G$216,4,FALSE)</f>
        <v>15.74</v>
      </c>
      <c r="M150" s="135">
        <f t="shared" si="20"/>
        <v>3.2704222222222228</v>
      </c>
      <c r="N150" s="138">
        <f>VLOOKUP(E150,'Impact value reference table'!$B$3:$G$216,5,FALSE)</f>
        <v>12.59</v>
      </c>
      <c r="O150" s="135">
        <f t="shared" si="21"/>
        <v>2.6159222222222227</v>
      </c>
      <c r="P150" s="138">
        <f>VLOOKUP(E150,'Impact value reference table'!$B$3:$G$216,6,FALSE)</f>
        <v>321.02999999999997</v>
      </c>
      <c r="Q150" s="135">
        <f t="shared" si="22"/>
        <v>66.7029</v>
      </c>
    </row>
    <row r="151" spans="1:17" ht="15.6">
      <c r="A151" s="26" t="s">
        <v>135</v>
      </c>
      <c r="B151" s="5">
        <v>4</v>
      </c>
      <c r="D151" s="42"/>
      <c r="E151" s="5" t="str">
        <f>VLOOKUP($A151,'Food full composition_all'!$A$3:$AU$33,3+($B151*2),0)</f>
        <v>Sunflower oil, unspecified</v>
      </c>
      <c r="F151" s="42">
        <f>VLOOKUP($A151,'Food full composition_all'!$A$3:$BR$33,4+($B151*2),0)</f>
        <v>7.2</v>
      </c>
      <c r="G151" s="143">
        <f t="shared" si="24"/>
        <v>8</v>
      </c>
      <c r="H151" s="136">
        <f>VLOOKUP(E151,'Impact value reference table'!$B$3:$G$216,2,FALSE)</f>
        <v>2.08</v>
      </c>
      <c r="I151" s="222">
        <f t="shared" si="18"/>
        <v>0.16639999999999999</v>
      </c>
      <c r="J151" s="138">
        <f>VLOOKUP(E151,'Impact value reference table'!$B$3:$G$216,3,FALSE)</f>
        <v>0.42</v>
      </c>
      <c r="K151" s="135">
        <f t="shared" si="19"/>
        <v>3.3599999999999998E-2</v>
      </c>
      <c r="L151" s="138">
        <f>VLOOKUP(E151,'Impact value reference table'!$B$3:$G$216,4,FALSE)</f>
        <v>3.11</v>
      </c>
      <c r="M151" s="135">
        <f t="shared" si="20"/>
        <v>0.24879999999999999</v>
      </c>
      <c r="N151" s="138">
        <f>VLOOKUP(E151,'Impact value reference table'!$B$3:$G$216,5,FALSE)</f>
        <v>5.67</v>
      </c>
      <c r="O151" s="135">
        <f t="shared" si="21"/>
        <v>0.4536</v>
      </c>
      <c r="P151" s="138">
        <f>VLOOKUP(E151,'Impact value reference table'!$B$3:$G$216,6,FALSE)</f>
        <v>112</v>
      </c>
      <c r="Q151" s="135">
        <f t="shared" si="22"/>
        <v>8.9600000000000009</v>
      </c>
    </row>
    <row r="152" spans="1:17" ht="15.6">
      <c r="A152" s="26" t="s">
        <v>135</v>
      </c>
      <c r="B152" s="5">
        <v>5</v>
      </c>
      <c r="D152" s="42"/>
      <c r="E152" s="5" t="str">
        <f>VLOOKUP($A152,'Food full composition_all'!$A$3:$AU$33,3+($B152*2),0)</f>
        <v>Glycerol</v>
      </c>
      <c r="F152" s="42">
        <f>VLOOKUP($A152,'Food full composition_all'!$A$3:$BR$33,4+($B152*2),0)</f>
        <v>0</v>
      </c>
      <c r="G152" s="143">
        <f t="shared" si="24"/>
        <v>0</v>
      </c>
      <c r="H152" s="136"/>
      <c r="I152" s="222">
        <f t="shared" si="18"/>
        <v>0</v>
      </c>
      <c r="J152" s="138"/>
      <c r="K152" s="135">
        <f t="shared" si="19"/>
        <v>0</v>
      </c>
      <c r="L152" s="138"/>
      <c r="M152" s="135">
        <f t="shared" si="20"/>
        <v>0</v>
      </c>
      <c r="N152" s="138"/>
      <c r="O152" s="135">
        <f t="shared" si="21"/>
        <v>0</v>
      </c>
      <c r="P152" s="138"/>
      <c r="Q152" s="135">
        <f t="shared" si="22"/>
        <v>0</v>
      </c>
    </row>
    <row r="153" spans="1:17" ht="15.6">
      <c r="A153" s="26" t="s">
        <v>135</v>
      </c>
      <c r="B153" s="5">
        <v>6</v>
      </c>
      <c r="D153" s="42"/>
      <c r="E153" s="5" t="str">
        <f>VLOOKUP($A153,'Food full composition_all'!$A$3:$AU$33,3+($B153*2),0)</f>
        <v>Minerals</v>
      </c>
      <c r="F153" s="42">
        <f>VLOOKUP($A153,'Food full composition_all'!$A$3:$BR$33,4+($B153*2),0)</f>
        <v>0</v>
      </c>
      <c r="G153" s="143">
        <f t="shared" si="24"/>
        <v>0</v>
      </c>
      <c r="H153" s="136"/>
      <c r="I153" s="222">
        <f t="shared" si="18"/>
        <v>0</v>
      </c>
      <c r="J153" s="138"/>
      <c r="K153" s="135">
        <f t="shared" si="19"/>
        <v>0</v>
      </c>
      <c r="L153" s="138"/>
      <c r="M153" s="135">
        <f t="shared" si="20"/>
        <v>0</v>
      </c>
      <c r="N153" s="138"/>
      <c r="O153" s="135">
        <f t="shared" si="21"/>
        <v>0</v>
      </c>
      <c r="P153" s="138"/>
      <c r="Q153" s="135">
        <f t="shared" si="22"/>
        <v>0</v>
      </c>
    </row>
    <row r="154" spans="1:17" ht="15.6">
      <c r="A154" s="26" t="s">
        <v>135</v>
      </c>
      <c r="B154" s="5">
        <v>7</v>
      </c>
      <c r="D154" s="42"/>
      <c r="E154" s="5" t="str">
        <f>VLOOKUP($A154,'Food full composition_all'!$A$3:$AU$33,3+($B154*2),0)</f>
        <v>Propylene glycol</v>
      </c>
      <c r="F154" s="42">
        <f>VLOOKUP($A154,'Food full composition_all'!$A$3:$BR$33,4+($B154*2),0)</f>
        <v>0</v>
      </c>
      <c r="G154" s="143">
        <f t="shared" si="24"/>
        <v>0</v>
      </c>
      <c r="H154" s="136"/>
      <c r="I154" s="222">
        <f t="shared" si="18"/>
        <v>0</v>
      </c>
      <c r="J154" s="138"/>
      <c r="K154" s="135">
        <f t="shared" si="19"/>
        <v>0</v>
      </c>
      <c r="L154" s="138"/>
      <c r="M154" s="135">
        <f t="shared" si="20"/>
        <v>0</v>
      </c>
      <c r="N154" s="138"/>
      <c r="O154" s="135">
        <f t="shared" si="21"/>
        <v>0</v>
      </c>
      <c r="P154" s="138"/>
      <c r="Q154" s="135">
        <f t="shared" si="22"/>
        <v>0</v>
      </c>
    </row>
    <row r="155" spans="1:17" s="179" customFormat="1" ht="15.6">
      <c r="A155" s="185" t="s">
        <v>135</v>
      </c>
      <c r="B155" s="179">
        <v>8</v>
      </c>
      <c r="D155" s="181"/>
      <c r="E155" s="179" t="str">
        <f>VLOOKUP($A155,'Food full composition_all'!$A$3:$AU$33,3+($B155*2),0)</f>
        <v>Vegetables</v>
      </c>
      <c r="F155" s="181">
        <f>VLOOKUP($A155,'Food full composition_all'!$A$3:$BR$33,4+($B155*2),0)</f>
        <v>0</v>
      </c>
      <c r="G155" s="186">
        <f t="shared" si="24"/>
        <v>0</v>
      </c>
      <c r="H155" s="182"/>
      <c r="I155" s="223">
        <f t="shared" si="18"/>
        <v>0</v>
      </c>
      <c r="J155" s="183"/>
      <c r="K155" s="184">
        <f t="shared" si="19"/>
        <v>0</v>
      </c>
      <c r="L155" s="183"/>
      <c r="M155" s="184">
        <f t="shared" si="20"/>
        <v>0</v>
      </c>
      <c r="N155" s="183"/>
      <c r="O155" s="184">
        <f t="shared" si="21"/>
        <v>0</v>
      </c>
      <c r="P155" s="183"/>
      <c r="Q155" s="184">
        <f t="shared" si="22"/>
        <v>0</v>
      </c>
    </row>
    <row r="156" spans="1:17" ht="15.6">
      <c r="A156" s="26" t="s">
        <v>139</v>
      </c>
      <c r="B156" s="5">
        <v>1</v>
      </c>
      <c r="C156" s="5">
        <v>10</v>
      </c>
      <c r="D156" s="42">
        <f>100/(100-C156)</f>
        <v>1.1111111111111112</v>
      </c>
      <c r="E156" s="5" t="str">
        <f>VLOOKUP($A156,'Food full composition_all'!$A$3:$AU$33,3+($B156*2),0)</f>
        <v>Corn gluten meal 21, unspecified</v>
      </c>
      <c r="F156" s="42">
        <f>VLOOKUP($A156,'Food full composition_all'!$A$3:$BR$33,4+($B156*2),0)</f>
        <v>24.5</v>
      </c>
      <c r="G156" s="143">
        <f>F156*$D$156</f>
        <v>27.222222222222225</v>
      </c>
      <c r="H156" s="136">
        <f>VLOOKUP(E156,'Impact value reference table'!$B$3:$G$216,2,FALSE)</f>
        <v>0.7</v>
      </c>
      <c r="I156" s="222">
        <f t="shared" si="18"/>
        <v>0.19055555555555556</v>
      </c>
      <c r="J156" s="138">
        <f>VLOOKUP(E156,'Impact value reference table'!$B$3:$G$216,3,FALSE)</f>
        <v>0.4</v>
      </c>
      <c r="K156" s="135">
        <f t="shared" si="19"/>
        <v>0.1088888888888889</v>
      </c>
      <c r="L156" s="138">
        <f>VLOOKUP(E156,'Impact value reference table'!$B$3:$G$216,4,FALSE)</f>
        <v>2.6</v>
      </c>
      <c r="M156" s="135">
        <f t="shared" si="20"/>
        <v>0.70777777777777795</v>
      </c>
      <c r="N156" s="138">
        <f>VLOOKUP(E156,'Impact value reference table'!$B$3:$G$216,5,FALSE)</f>
        <v>0.9</v>
      </c>
      <c r="O156" s="135">
        <f t="shared" si="21"/>
        <v>0.24500000000000005</v>
      </c>
      <c r="P156" s="138">
        <f>VLOOKUP(E156,'Impact value reference table'!$B$3:$G$216,6,FALSE)</f>
        <v>48</v>
      </c>
      <c r="Q156" s="135">
        <f t="shared" si="22"/>
        <v>13.066666666666668</v>
      </c>
    </row>
    <row r="157" spans="1:17" ht="15.6">
      <c r="A157" s="26" t="s">
        <v>139</v>
      </c>
      <c r="B157" s="5">
        <v>2</v>
      </c>
      <c r="D157" s="42"/>
      <c r="E157" s="5" t="str">
        <f>VLOOKUP($A157,'Food full composition_all'!$A$3:$AU$33,3+($B157*2),0)</f>
        <v>Wheat gluten, unspecified</v>
      </c>
      <c r="F157" s="42">
        <f>VLOOKUP($A157,'Food full composition_all'!$A$3:$BR$33,4+($B157*2),0)</f>
        <v>17</v>
      </c>
      <c r="G157" s="143">
        <f t="shared" ref="G157:G166" si="25">F157*$D$156</f>
        <v>18.888888888888889</v>
      </c>
      <c r="H157" s="136">
        <f>VLOOKUP(E157,'Impact value reference table'!$B$3:$G$216,2,FALSE)</f>
        <v>0.6</v>
      </c>
      <c r="I157" s="222">
        <f t="shared" si="18"/>
        <v>0.11333333333333334</v>
      </c>
      <c r="J157" s="138">
        <f>VLOOKUP(E157,'Impact value reference table'!$B$3:$G$216,3,FALSE)</f>
        <v>1.4</v>
      </c>
      <c r="K157" s="135">
        <f t="shared" si="19"/>
        <v>0.26444444444444443</v>
      </c>
      <c r="L157" s="138">
        <f>VLOOKUP(E157,'Impact value reference table'!$B$3:$G$216,4,FALSE)</f>
        <v>5</v>
      </c>
      <c r="M157" s="135">
        <f t="shared" si="20"/>
        <v>0.94444444444444453</v>
      </c>
      <c r="N157" s="138">
        <f>VLOOKUP(E157,'Impact value reference table'!$B$3:$G$216,5,FALSE)</f>
        <v>2.7</v>
      </c>
      <c r="O157" s="135">
        <f t="shared" si="21"/>
        <v>0.51000000000000012</v>
      </c>
      <c r="P157" s="138">
        <f>VLOOKUP(E157,'Impact value reference table'!$B$3:$G$216,6,FALSE)</f>
        <v>242</v>
      </c>
      <c r="Q157" s="135">
        <f t="shared" si="22"/>
        <v>45.711111111111109</v>
      </c>
    </row>
    <row r="158" spans="1:17" ht="15.6">
      <c r="A158" s="26" t="s">
        <v>139</v>
      </c>
      <c r="B158" s="5">
        <v>3</v>
      </c>
      <c r="D158" s="42"/>
      <c r="E158" s="5" t="str">
        <f>VLOOKUP($A158,'Food full composition_all'!$A$3:$AU$33,3+($B158*2),0)</f>
        <v>Lamb meal, unspecified</v>
      </c>
      <c r="F158" s="42">
        <f>VLOOKUP($A158,'Food full composition_all'!$A$3:$BR$33,4+($B158*2),0)</f>
        <v>18.7</v>
      </c>
      <c r="G158" s="143">
        <f t="shared" si="25"/>
        <v>20.777777777777779</v>
      </c>
      <c r="H158" s="136">
        <f>VLOOKUP(E158,'Impact value reference table'!$B$3:$G$216,2,FALSE)</f>
        <v>345.5</v>
      </c>
      <c r="I158" s="222">
        <f t="shared" si="18"/>
        <v>71.787222222222226</v>
      </c>
      <c r="J158" s="138">
        <f>VLOOKUP(E158,'Impact value reference table'!$B$3:$G$216,3,FALSE)</f>
        <v>37.35</v>
      </c>
      <c r="K158" s="135">
        <f t="shared" si="19"/>
        <v>7.7605000000000004</v>
      </c>
      <c r="L158" s="138">
        <f>VLOOKUP(E158,'Impact value reference table'!$B$3:$G$216,4,FALSE)</f>
        <v>128.86000000000001</v>
      </c>
      <c r="M158" s="135">
        <f t="shared" si="20"/>
        <v>26.774244444444449</v>
      </c>
      <c r="N158" s="138">
        <f>VLOOKUP(E158,'Impact value reference table'!$B$3:$G$216,5,FALSE)</f>
        <v>91.51</v>
      </c>
      <c r="O158" s="135">
        <f t="shared" si="21"/>
        <v>19.013744444444445</v>
      </c>
      <c r="P158" s="138">
        <f>VLOOKUP(E158,'Impact value reference table'!$B$3:$G$216,6,FALSE)</f>
        <v>1682.68</v>
      </c>
      <c r="Q158" s="135">
        <f t="shared" si="22"/>
        <v>349.62351111111116</v>
      </c>
    </row>
    <row r="159" spans="1:17" ht="15.6">
      <c r="A159" s="26" t="s">
        <v>139</v>
      </c>
      <c r="B159" s="5">
        <v>4</v>
      </c>
      <c r="D159" s="42"/>
      <c r="E159" s="5" t="str">
        <f>VLOOKUP($A159,'Food full composition_all'!$A$3:$AU$33,3+($B159*2),0)</f>
        <v>Soy flour, unspecified</v>
      </c>
      <c r="F159" s="42">
        <f>VLOOKUP($A159,'Food full composition_all'!$A$3:$BR$33,4+($B159*2),0)</f>
        <v>7.2</v>
      </c>
      <c r="G159" s="143">
        <f t="shared" si="25"/>
        <v>8</v>
      </c>
      <c r="H159" s="136">
        <f>VLOOKUP(E159,'Impact value reference table'!$B$3:$G$216,2,FALSE)</f>
        <v>10.66</v>
      </c>
      <c r="I159" s="222">
        <f t="shared" si="18"/>
        <v>0.8528</v>
      </c>
      <c r="J159" s="138">
        <f>VLOOKUP(E159,'Impact value reference table'!$B$3:$G$216,3,FALSE)</f>
        <v>1.17</v>
      </c>
      <c r="K159" s="135">
        <f t="shared" si="19"/>
        <v>9.3599999999999989E-2</v>
      </c>
      <c r="L159" s="138">
        <f>VLOOKUP(E159,'Impact value reference table'!$B$3:$G$216,4,FALSE)</f>
        <v>14.6</v>
      </c>
      <c r="M159" s="135">
        <f t="shared" si="20"/>
        <v>1.1679999999999999</v>
      </c>
      <c r="N159" s="138">
        <f>VLOOKUP(E159,'Impact value reference table'!$B$3:$G$216,5,FALSE)</f>
        <v>11.68</v>
      </c>
      <c r="O159" s="135">
        <f t="shared" si="21"/>
        <v>0.93440000000000001</v>
      </c>
      <c r="P159" s="138">
        <f>VLOOKUP(E159,'Impact value reference table'!$B$3:$G$216,6,FALSE)</f>
        <v>297.83</v>
      </c>
      <c r="Q159" s="135">
        <f t="shared" si="22"/>
        <v>23.8264</v>
      </c>
    </row>
    <row r="160" spans="1:17" ht="15.6">
      <c r="A160" s="26" t="s">
        <v>139</v>
      </c>
      <c r="B160" s="5">
        <v>5</v>
      </c>
      <c r="D160" s="42"/>
      <c r="E160" s="5" t="str">
        <f>VLOOKUP($A160,'Food full composition_all'!$A$3:$AU$33,3+($B160*2),0)</f>
        <v>Poultry fat, unspecified</v>
      </c>
      <c r="F160" s="42">
        <f>VLOOKUP($A160,'Food full composition_all'!$A$3:$BR$33,4+($B160*2),0)</f>
        <v>5.8</v>
      </c>
      <c r="G160" s="143">
        <f t="shared" si="25"/>
        <v>6.4444444444444446</v>
      </c>
      <c r="H160" s="136">
        <f>VLOOKUP(E160,'Impact value reference table'!$B$3:$G$216,2,FALSE)</f>
        <v>0</v>
      </c>
      <c r="I160" s="222">
        <f t="shared" si="18"/>
        <v>0</v>
      </c>
      <c r="J160" s="138">
        <f>VLOOKUP(E160,'Impact value reference table'!$B$3:$G$216,3,FALSE)</f>
        <v>0</v>
      </c>
      <c r="K160" s="135">
        <f t="shared" si="19"/>
        <v>0</v>
      </c>
      <c r="L160" s="138">
        <f>VLOOKUP(E160,'Impact value reference table'!$B$3:$G$216,4,FALSE)</f>
        <v>0</v>
      </c>
      <c r="M160" s="135">
        <f t="shared" si="20"/>
        <v>0</v>
      </c>
      <c r="N160" s="138">
        <f>VLOOKUP(E160,'Impact value reference table'!$B$3:$G$216,5,FALSE)</f>
        <v>0</v>
      </c>
      <c r="O160" s="135">
        <f t="shared" si="21"/>
        <v>0</v>
      </c>
      <c r="P160" s="138">
        <f>VLOOKUP(E160,'Impact value reference table'!$B$3:$G$216,6,FALSE)</f>
        <v>0</v>
      </c>
      <c r="Q160" s="135">
        <f t="shared" si="22"/>
        <v>0</v>
      </c>
    </row>
    <row r="161" spans="1:17" ht="15.6">
      <c r="A161" s="26" t="s">
        <v>139</v>
      </c>
      <c r="B161" s="5">
        <v>6</v>
      </c>
      <c r="D161" s="42"/>
      <c r="E161" s="5" t="str">
        <f>VLOOKUP($A161,'Food full composition_all'!$A$3:$AU$33,3+($B161*2),0)</f>
        <v>Corn gluten meal 21, unspecified</v>
      </c>
      <c r="F161" s="42">
        <f>VLOOKUP($A161,'Food full composition_all'!$A$3:$BR$33,4+($B161*2),0)</f>
        <v>4.3</v>
      </c>
      <c r="G161" s="143">
        <f t="shared" si="25"/>
        <v>4.7777777777777777</v>
      </c>
      <c r="H161" s="136">
        <f>VLOOKUP(E161,'Impact value reference table'!$B$3:$G$216,2,FALSE)</f>
        <v>0.7</v>
      </c>
      <c r="I161" s="222">
        <f t="shared" si="18"/>
        <v>3.3444444444444443E-2</v>
      </c>
      <c r="J161" s="138">
        <f>VLOOKUP(E161,'Impact value reference table'!$B$3:$G$216,3,FALSE)</f>
        <v>0.4</v>
      </c>
      <c r="K161" s="135">
        <f t="shared" si="19"/>
        <v>1.911111111111111E-2</v>
      </c>
      <c r="L161" s="138">
        <f>VLOOKUP(E161,'Impact value reference table'!$B$3:$G$216,4,FALSE)</f>
        <v>2.6</v>
      </c>
      <c r="M161" s="135">
        <f t="shared" si="20"/>
        <v>0.12422222222222223</v>
      </c>
      <c r="N161" s="138">
        <f>VLOOKUP(E161,'Impact value reference table'!$B$3:$G$216,5,FALSE)</f>
        <v>0.9</v>
      </c>
      <c r="O161" s="135">
        <f t="shared" si="21"/>
        <v>4.3000000000000003E-2</v>
      </c>
      <c r="P161" s="138">
        <f>VLOOKUP(E161,'Impact value reference table'!$B$3:$G$216,6,FALSE)</f>
        <v>48</v>
      </c>
      <c r="Q161" s="135">
        <f t="shared" si="22"/>
        <v>2.293333333333333</v>
      </c>
    </row>
    <row r="162" spans="1:17" ht="15.6">
      <c r="A162" s="26" t="s">
        <v>139</v>
      </c>
      <c r="B162" s="5">
        <v>7</v>
      </c>
      <c r="D162" s="42"/>
      <c r="E162" s="5" t="str">
        <f>VLOOKUP($A162,'Food full composition_all'!$A$3:$AU$33,3+($B162*2),0)</f>
        <v>Brewer's yeast, unspecified</v>
      </c>
      <c r="F162" s="42">
        <f>VLOOKUP($A162,'Food full composition_all'!$A$3:$BR$33,4+($B162*2),0)</f>
        <v>3.3</v>
      </c>
      <c r="G162" s="143">
        <f t="shared" si="25"/>
        <v>3.6666666666666665</v>
      </c>
      <c r="H162" s="136">
        <f>VLOOKUP(E162,'Impact value reference table'!$B$3:$G$216,2,FALSE)</f>
        <v>0</v>
      </c>
      <c r="I162" s="222">
        <f t="shared" si="18"/>
        <v>0</v>
      </c>
      <c r="J162" s="138">
        <f>VLOOKUP(E162,'Impact value reference table'!$B$3:$G$216,3,FALSE)</f>
        <v>0</v>
      </c>
      <c r="K162" s="135">
        <f t="shared" si="19"/>
        <v>0</v>
      </c>
      <c r="L162" s="138">
        <f>VLOOKUP(E162,'Impact value reference table'!$B$3:$G$216,4,FALSE)</f>
        <v>0</v>
      </c>
      <c r="M162" s="135">
        <f t="shared" si="20"/>
        <v>0</v>
      </c>
      <c r="N162" s="138">
        <f>VLOOKUP(E162,'Impact value reference table'!$B$3:$G$216,5,FALSE)</f>
        <v>0</v>
      </c>
      <c r="O162" s="135">
        <f t="shared" si="21"/>
        <v>0</v>
      </c>
      <c r="P162" s="138">
        <f>VLOOKUP(E162,'Impact value reference table'!$B$3:$G$216,6,FALSE)</f>
        <v>0</v>
      </c>
      <c r="Q162" s="135">
        <f t="shared" si="22"/>
        <v>0</v>
      </c>
    </row>
    <row r="163" spans="1:17" ht="15.6">
      <c r="A163" s="26" t="s">
        <v>139</v>
      </c>
      <c r="B163" s="5">
        <v>8</v>
      </c>
      <c r="D163" s="42"/>
      <c r="E163" s="5" t="str">
        <f>VLOOKUP($A163,'Food full composition_all'!$A$3:$AU$33,3+($B163*2),0)</f>
        <v>Digest</v>
      </c>
      <c r="F163" s="42">
        <f>VLOOKUP($A163,'Food full composition_all'!$A$3:$BR$33,4+($B163*2),0)</f>
        <v>0</v>
      </c>
      <c r="G163" s="143">
        <f t="shared" si="25"/>
        <v>0</v>
      </c>
      <c r="H163" s="136"/>
      <c r="I163" s="222">
        <f t="shared" si="18"/>
        <v>0</v>
      </c>
      <c r="J163" s="138"/>
      <c r="K163" s="135">
        <f t="shared" si="19"/>
        <v>0</v>
      </c>
      <c r="L163" s="138"/>
      <c r="M163" s="135">
        <f t="shared" si="20"/>
        <v>0</v>
      </c>
      <c r="N163" s="138"/>
      <c r="O163" s="135">
        <f t="shared" si="21"/>
        <v>0</v>
      </c>
      <c r="P163" s="138"/>
      <c r="Q163" s="135">
        <f t="shared" si="22"/>
        <v>0</v>
      </c>
    </row>
    <row r="164" spans="1:17" ht="15.6">
      <c r="A164" s="26" t="s">
        <v>139</v>
      </c>
      <c r="B164" s="5">
        <v>9</v>
      </c>
      <c r="D164" s="42"/>
      <c r="E164" s="5" t="str">
        <f>VLOOKUP($A164,'Food full composition_all'!$A$3:$AU$33,3+($B164*2),0)</f>
        <v>Sunflower oil, unspecified</v>
      </c>
      <c r="F164" s="42">
        <f>VLOOKUP($A164,'Food full composition_all'!$A$3:$BR$33,4+($B164*2),0)</f>
        <v>1.2</v>
      </c>
      <c r="G164" s="143">
        <f t="shared" si="25"/>
        <v>1.3333333333333333</v>
      </c>
      <c r="H164" s="136">
        <f>VLOOKUP(E164,'Impact value reference table'!$B$3:$G$216,2,FALSE)</f>
        <v>2.08</v>
      </c>
      <c r="I164" s="222">
        <f t="shared" si="18"/>
        <v>2.7733333333333332E-2</v>
      </c>
      <c r="J164" s="138">
        <f>VLOOKUP(E164,'Impact value reference table'!$B$3:$G$216,3,FALSE)</f>
        <v>0.42</v>
      </c>
      <c r="K164" s="135">
        <f t="shared" si="19"/>
        <v>5.5999999999999991E-3</v>
      </c>
      <c r="L164" s="138">
        <f>VLOOKUP(E164,'Impact value reference table'!$B$3:$G$216,4,FALSE)</f>
        <v>3.11</v>
      </c>
      <c r="M164" s="135">
        <f t="shared" si="20"/>
        <v>4.1466666666666666E-2</v>
      </c>
      <c r="N164" s="138">
        <f>VLOOKUP(E164,'Impact value reference table'!$B$3:$G$216,5,FALSE)</f>
        <v>5.67</v>
      </c>
      <c r="O164" s="135">
        <f t="shared" si="21"/>
        <v>7.5600000000000001E-2</v>
      </c>
      <c r="P164" s="138">
        <f>VLOOKUP(E164,'Impact value reference table'!$B$3:$G$216,6,FALSE)</f>
        <v>112</v>
      </c>
      <c r="Q164" s="135">
        <f t="shared" si="22"/>
        <v>1.4933333333333334</v>
      </c>
    </row>
    <row r="165" spans="1:17" ht="15.6">
      <c r="A165" s="26" t="s">
        <v>139</v>
      </c>
      <c r="B165" s="5">
        <v>10</v>
      </c>
      <c r="D165" s="42"/>
      <c r="E165" s="5" t="str">
        <f>VLOOKUP($A165,'Food full composition_all'!$A$3:$AU$33,3+($B165*2),0)</f>
        <v>Flaxseed, unspecified</v>
      </c>
      <c r="F165" s="42">
        <f>VLOOKUP($A165,'Food full composition_all'!$A$3:$BR$33,4+($B165*2),0)</f>
        <v>2</v>
      </c>
      <c r="G165" s="143">
        <f t="shared" si="25"/>
        <v>2.2222222222222223</v>
      </c>
      <c r="H165" s="136">
        <f>VLOOKUP(E165,'Impact value reference table'!$B$3:$G$216,2,FALSE)</f>
        <v>3.55</v>
      </c>
      <c r="I165" s="222">
        <f t="shared" si="18"/>
        <v>7.8888888888888883E-2</v>
      </c>
      <c r="J165" s="138">
        <f>VLOOKUP(E165,'Impact value reference table'!$B$3:$G$216,3,FALSE)</f>
        <v>0.39</v>
      </c>
      <c r="K165" s="135">
        <f t="shared" si="19"/>
        <v>8.666666666666668E-3</v>
      </c>
      <c r="L165" s="138">
        <f>VLOOKUP(E165,'Impact value reference table'!$B$3:$G$216,4,FALSE)</f>
        <v>4.8600000000000003</v>
      </c>
      <c r="M165" s="135">
        <f t="shared" si="20"/>
        <v>0.10800000000000001</v>
      </c>
      <c r="N165" s="138">
        <f>VLOOKUP(E165,'Impact value reference table'!$B$3:$G$216,5,FALSE)</f>
        <v>3.89</v>
      </c>
      <c r="O165" s="135">
        <f t="shared" si="21"/>
        <v>8.6444444444444463E-2</v>
      </c>
      <c r="P165" s="138">
        <f>VLOOKUP(E165,'Impact value reference table'!$B$3:$G$216,6,FALSE)</f>
        <v>99.24</v>
      </c>
      <c r="Q165" s="135">
        <f t="shared" si="22"/>
        <v>2.2053333333333334</v>
      </c>
    </row>
    <row r="166" spans="1:17" s="179" customFormat="1" ht="15.6">
      <c r="A166" s="185" t="s">
        <v>139</v>
      </c>
      <c r="B166" s="179">
        <v>11</v>
      </c>
      <c r="D166" s="181"/>
      <c r="E166" s="179" t="str">
        <f>VLOOKUP($A166,'Food full composition_all'!$A$3:$AU$33,3+($B166*2),0)</f>
        <v>Minerals</v>
      </c>
      <c r="F166" s="181">
        <f>VLOOKUP($A166,'Food full composition_all'!$A$3:$BR$33,4+($B166*2),0)</f>
        <v>0</v>
      </c>
      <c r="G166" s="186">
        <f t="shared" si="25"/>
        <v>0</v>
      </c>
      <c r="H166" s="182"/>
      <c r="I166" s="223">
        <f t="shared" si="18"/>
        <v>0</v>
      </c>
      <c r="J166" s="183"/>
      <c r="K166" s="184">
        <f t="shared" si="19"/>
        <v>0</v>
      </c>
      <c r="L166" s="183"/>
      <c r="M166" s="184">
        <f t="shared" si="20"/>
        <v>0</v>
      </c>
      <c r="N166" s="183"/>
      <c r="O166" s="184">
        <f t="shared" si="21"/>
        <v>0</v>
      </c>
      <c r="P166" s="183"/>
      <c r="Q166" s="184">
        <f t="shared" si="22"/>
        <v>0</v>
      </c>
    </row>
    <row r="167" spans="1:17" ht="15.6">
      <c r="A167" s="26" t="s">
        <v>142</v>
      </c>
      <c r="B167" s="5">
        <v>1</v>
      </c>
      <c r="C167" s="5">
        <v>10</v>
      </c>
      <c r="D167" s="42">
        <f>100/(100-C167)</f>
        <v>1.1111111111111112</v>
      </c>
      <c r="E167" s="5" t="str">
        <f>VLOOKUP($A167,'Food full composition_all'!$A$3:$AU$33,3+($B167*2),0)</f>
        <v>Lamb meat, raw</v>
      </c>
      <c r="F167" s="42">
        <f>VLOOKUP($A167,'Food full composition_all'!$A$3:$BR$33,4+($B167*2),0)</f>
        <v>27</v>
      </c>
      <c r="G167" s="143">
        <f>F167*$D$167</f>
        <v>30</v>
      </c>
      <c r="H167" s="136">
        <f>VLOOKUP(E167,'Impact value reference table'!$B$3:$G$216,2,FALSE)</f>
        <v>116.96</v>
      </c>
      <c r="I167" s="222">
        <f t="shared" si="18"/>
        <v>35.088000000000001</v>
      </c>
      <c r="J167" s="138">
        <f>VLOOKUP(E167,'Impact value reference table'!$B$3:$G$216,3,FALSE)</f>
        <v>12.64</v>
      </c>
      <c r="K167" s="135">
        <f t="shared" si="19"/>
        <v>3.7920000000000003</v>
      </c>
      <c r="L167" s="138">
        <f>VLOOKUP(E167,'Impact value reference table'!$B$3:$G$216,4,FALSE)</f>
        <v>43.62</v>
      </c>
      <c r="M167" s="135">
        <f t="shared" si="20"/>
        <v>13.085999999999999</v>
      </c>
      <c r="N167" s="138">
        <f>VLOOKUP(E167,'Impact value reference table'!$B$3:$G$216,5,FALSE)</f>
        <v>30.98</v>
      </c>
      <c r="O167" s="135">
        <f t="shared" si="21"/>
        <v>9.2940000000000005</v>
      </c>
      <c r="P167" s="138">
        <f>VLOOKUP(E167,'Impact value reference table'!$B$3:$G$216,6,FALSE)</f>
        <v>569.62</v>
      </c>
      <c r="Q167" s="135">
        <f t="shared" si="22"/>
        <v>170.886</v>
      </c>
    </row>
    <row r="168" spans="1:17" ht="15.6">
      <c r="A168" s="26" t="s">
        <v>142</v>
      </c>
      <c r="B168" s="5">
        <v>2</v>
      </c>
      <c r="D168" s="42"/>
      <c r="E168" s="5" t="str">
        <f>VLOOKUP($A168,'Food full composition_all'!$A$3:$AU$33,3+($B168*2),0)</f>
        <v>Lamb meat, raw</v>
      </c>
      <c r="F168" s="42">
        <f>VLOOKUP($A168,'Food full composition_all'!$A$3:$BR$33,4+($B168*2),0)</f>
        <v>5</v>
      </c>
      <c r="G168" s="143">
        <f t="shared" ref="G168:G185" si="26">F168*$D$167</f>
        <v>5.5555555555555554</v>
      </c>
      <c r="H168" s="136">
        <f>VLOOKUP(E168,'Impact value reference table'!$B$3:$G$216,2,FALSE)</f>
        <v>116.96</v>
      </c>
      <c r="I168" s="222">
        <f t="shared" si="18"/>
        <v>6.4977777777777774</v>
      </c>
      <c r="J168" s="138">
        <f>VLOOKUP(E168,'Impact value reference table'!$B$3:$G$216,3,FALSE)</f>
        <v>12.64</v>
      </c>
      <c r="K168" s="135">
        <f t="shared" si="19"/>
        <v>0.7022222222222223</v>
      </c>
      <c r="L168" s="138">
        <f>VLOOKUP(E168,'Impact value reference table'!$B$3:$G$216,4,FALSE)</f>
        <v>43.62</v>
      </c>
      <c r="M168" s="135">
        <f t="shared" si="20"/>
        <v>2.4233333333333333</v>
      </c>
      <c r="N168" s="138">
        <f>VLOOKUP(E168,'Impact value reference table'!$B$3:$G$216,5,FALSE)</f>
        <v>30.98</v>
      </c>
      <c r="O168" s="135">
        <f t="shared" si="21"/>
        <v>1.7211111111111113</v>
      </c>
      <c r="P168" s="138">
        <f>VLOOKUP(E168,'Impact value reference table'!$B$3:$G$216,6,FALSE)</f>
        <v>569.62</v>
      </c>
      <c r="Q168" s="135">
        <f t="shared" si="22"/>
        <v>31.645555555555557</v>
      </c>
    </row>
    <row r="169" spans="1:17" ht="15.6">
      <c r="A169" s="26" t="s">
        <v>142</v>
      </c>
      <c r="B169" s="5">
        <v>3</v>
      </c>
      <c r="D169" s="42"/>
      <c r="E169" s="5" t="str">
        <f>VLOOKUP($A169,'Food full composition_all'!$A$3:$AU$33,3+($B169*2),0)</f>
        <v>Sweet potato, cooked</v>
      </c>
      <c r="F169" s="42">
        <f>VLOOKUP($A169,'Food full composition_all'!$A$3:$BR$33,4+($B169*2),0)</f>
        <v>20</v>
      </c>
      <c r="G169" s="143">
        <f t="shared" si="26"/>
        <v>22.222222222222221</v>
      </c>
      <c r="H169" s="136">
        <f>VLOOKUP(E169,'Impact value reference table'!$B$3:$G$216,2,FALSE)</f>
        <v>1.2</v>
      </c>
      <c r="I169" s="222">
        <f t="shared" si="18"/>
        <v>0.26666666666666666</v>
      </c>
      <c r="J169" s="138">
        <f>VLOOKUP(E169,'Impact value reference table'!$B$3:$G$216,3,FALSE)</f>
        <v>0.6</v>
      </c>
      <c r="K169" s="135">
        <f t="shared" si="19"/>
        <v>0.13333333333333333</v>
      </c>
      <c r="L169" s="138">
        <f>VLOOKUP(E169,'Impact value reference table'!$B$3:$G$216,4,FALSE)</f>
        <v>5.3</v>
      </c>
      <c r="M169" s="135">
        <f t="shared" si="20"/>
        <v>1.1777777777777778</v>
      </c>
      <c r="N169" s="138">
        <f>VLOOKUP(E169,'Impact value reference table'!$B$3:$G$216,5,FALSE)</f>
        <v>4.8</v>
      </c>
      <c r="O169" s="135">
        <f t="shared" si="21"/>
        <v>1.0666666666666667</v>
      </c>
      <c r="P169" s="138">
        <f>VLOOKUP(E169,'Impact value reference table'!$B$3:$G$216,6,FALSE)</f>
        <v>81</v>
      </c>
      <c r="Q169" s="135">
        <f t="shared" si="22"/>
        <v>18</v>
      </c>
    </row>
    <row r="170" spans="1:17" ht="15.6">
      <c r="A170" s="26" t="s">
        <v>142</v>
      </c>
      <c r="B170" s="5">
        <v>4</v>
      </c>
      <c r="D170" s="42"/>
      <c r="E170" s="5" t="str">
        <f>VLOOKUP($A170,'Food full composition_all'!$A$3:$AU$33,3+($B170*2),0)</f>
        <v>Potato, cooked</v>
      </c>
      <c r="F170" s="42">
        <f>VLOOKUP($A170,'Food full composition_all'!$A$3:$BR$33,4+($B170*2),0)</f>
        <v>16</v>
      </c>
      <c r="G170" s="143">
        <f t="shared" si="26"/>
        <v>17.777777777777779</v>
      </c>
      <c r="H170" s="136">
        <f>VLOOKUP(E170,'Impact value reference table'!$B$3:$G$216,2,FALSE)</f>
        <v>1.2</v>
      </c>
      <c r="I170" s="222">
        <f t="shared" si="18"/>
        <v>0.21333333333333335</v>
      </c>
      <c r="J170" s="138">
        <f>VLOOKUP(E170,'Impact value reference table'!$B$3:$G$216,3,FALSE)</f>
        <v>0.6</v>
      </c>
      <c r="K170" s="135">
        <f t="shared" si="19"/>
        <v>0.10666666666666667</v>
      </c>
      <c r="L170" s="138">
        <f>VLOOKUP(E170,'Impact value reference table'!$B$3:$G$216,4,FALSE)</f>
        <v>5.3</v>
      </c>
      <c r="M170" s="135">
        <f t="shared" si="20"/>
        <v>0.94222222222222218</v>
      </c>
      <c r="N170" s="138">
        <f>VLOOKUP(E170,'Impact value reference table'!$B$3:$G$216,5,FALSE)</f>
        <v>4.8</v>
      </c>
      <c r="O170" s="135">
        <f t="shared" si="21"/>
        <v>0.85333333333333339</v>
      </c>
      <c r="P170" s="138">
        <f>VLOOKUP(E170,'Impact value reference table'!$B$3:$G$216,6,FALSE)</f>
        <v>81</v>
      </c>
      <c r="Q170" s="135">
        <f t="shared" si="22"/>
        <v>14.400000000000002</v>
      </c>
    </row>
    <row r="171" spans="1:17" ht="15.6">
      <c r="A171" s="26" t="s">
        <v>142</v>
      </c>
      <c r="B171" s="5">
        <v>5</v>
      </c>
      <c r="D171" s="42"/>
      <c r="E171" s="5" t="str">
        <f>VLOOKUP($A171,'Food full composition_all'!$A$3:$AU$33,3+($B171*2),0)</f>
        <v>Pea, cooked</v>
      </c>
      <c r="F171" s="42">
        <f>VLOOKUP($A171,'Food full composition_all'!$A$3:$BR$33,4+($B171*2),0)</f>
        <v>5.8</v>
      </c>
      <c r="G171" s="143">
        <f t="shared" si="26"/>
        <v>6.4444444444444446</v>
      </c>
      <c r="H171" s="136">
        <f>VLOOKUP(E171,'Impact value reference table'!$B$3:$G$216,2,FALSE)</f>
        <v>1.41</v>
      </c>
      <c r="I171" s="222">
        <f t="shared" si="18"/>
        <v>9.0866666666666665E-2</v>
      </c>
      <c r="J171" s="138">
        <f>VLOOKUP(E171,'Impact value reference table'!$B$3:$G$216,3,FALSE)</f>
        <v>12.72</v>
      </c>
      <c r="K171" s="135">
        <f t="shared" si="19"/>
        <v>0.81973333333333342</v>
      </c>
      <c r="L171" s="138">
        <f>VLOOKUP(E171,'Impact value reference table'!$B$3:$G$216,4,FALSE)</f>
        <v>2.69</v>
      </c>
      <c r="M171" s="135">
        <f t="shared" si="20"/>
        <v>0.17335555555555557</v>
      </c>
      <c r="N171" s="138">
        <f>VLOOKUP(E171,'Impact value reference table'!$B$3:$G$216,5,FALSE)</f>
        <v>2.4</v>
      </c>
      <c r="O171" s="135">
        <f t="shared" si="21"/>
        <v>0.15466666666666667</v>
      </c>
      <c r="P171" s="138">
        <f>VLOOKUP(E171,'Impact value reference table'!$B$3:$G$216,6,FALSE)</f>
        <v>125.81</v>
      </c>
      <c r="Q171" s="135">
        <f t="shared" si="22"/>
        <v>8.1077555555555563</v>
      </c>
    </row>
    <row r="172" spans="1:17" ht="15.6">
      <c r="A172" s="26" t="s">
        <v>142</v>
      </c>
      <c r="B172" s="5">
        <v>6</v>
      </c>
      <c r="D172" s="42"/>
      <c r="E172" s="5" t="str">
        <f>VLOOKUP($A172,'Food full composition_all'!$A$3:$AU$33,3+($B172*2),0)</f>
        <v>Potato starch, unspecified</v>
      </c>
      <c r="F172" s="42">
        <f>VLOOKUP($A172,'Food full composition_all'!$A$3:$BR$33,4+($B172*2),0)</f>
        <v>4.3</v>
      </c>
      <c r="G172" s="143">
        <f t="shared" si="26"/>
        <v>4.7777777777777777</v>
      </c>
      <c r="H172" s="136">
        <f>VLOOKUP(E172,'Impact value reference table'!$B$3:$G$216,2,FALSE)</f>
        <v>1.2</v>
      </c>
      <c r="I172" s="222">
        <f t="shared" si="18"/>
        <v>5.7333333333333333E-2</v>
      </c>
      <c r="J172" s="138">
        <f>VLOOKUP(E172,'Impact value reference table'!$B$3:$G$216,3,FALSE)</f>
        <v>0.6</v>
      </c>
      <c r="K172" s="135">
        <f t="shared" si="19"/>
        <v>2.8666666666666667E-2</v>
      </c>
      <c r="L172" s="138">
        <f>VLOOKUP(E172,'Impact value reference table'!$B$3:$G$216,4,FALSE)</f>
        <v>5.3</v>
      </c>
      <c r="M172" s="135">
        <f t="shared" si="20"/>
        <v>0.25322222222222224</v>
      </c>
      <c r="N172" s="138">
        <f>VLOOKUP(E172,'Impact value reference table'!$B$3:$G$216,5,FALSE)</f>
        <v>4.8</v>
      </c>
      <c r="O172" s="135">
        <f t="shared" si="21"/>
        <v>0.22933333333333333</v>
      </c>
      <c r="P172" s="138">
        <f>VLOOKUP(E172,'Impact value reference table'!$B$3:$G$216,6,FALSE)</f>
        <v>81</v>
      </c>
      <c r="Q172" s="135">
        <f t="shared" si="22"/>
        <v>3.87</v>
      </c>
    </row>
    <row r="173" spans="1:17" ht="15.6">
      <c r="A173" s="26" t="s">
        <v>142</v>
      </c>
      <c r="B173" s="5">
        <v>7</v>
      </c>
      <c r="D173" s="42"/>
      <c r="E173" s="5" t="str">
        <f>VLOOKUP($A173,'Food full composition_all'!$A$3:$AU$33,3+($B173*2),0)</f>
        <v>Pea, cooked</v>
      </c>
      <c r="F173" s="42">
        <f>VLOOKUP($A173,'Food full composition_all'!$A$3:$BR$33,4+($B173*2),0)</f>
        <v>4</v>
      </c>
      <c r="G173" s="143">
        <f t="shared" si="26"/>
        <v>4.4444444444444446</v>
      </c>
      <c r="H173" s="136">
        <f>VLOOKUP(E173,'Impact value reference table'!$B$3:$G$216,2,FALSE)</f>
        <v>1.41</v>
      </c>
      <c r="I173" s="222">
        <f t="shared" si="18"/>
        <v>6.2666666666666662E-2</v>
      </c>
      <c r="J173" s="138">
        <f>VLOOKUP(E173,'Impact value reference table'!$B$3:$G$216,3,FALSE)</f>
        <v>12.72</v>
      </c>
      <c r="K173" s="135">
        <f t="shared" si="19"/>
        <v>0.56533333333333335</v>
      </c>
      <c r="L173" s="138">
        <f>VLOOKUP(E173,'Impact value reference table'!$B$3:$G$216,4,FALSE)</f>
        <v>2.69</v>
      </c>
      <c r="M173" s="135">
        <f t="shared" si="20"/>
        <v>0.11955555555555557</v>
      </c>
      <c r="N173" s="138">
        <f>VLOOKUP(E173,'Impact value reference table'!$B$3:$G$216,5,FALSE)</f>
        <v>2.4</v>
      </c>
      <c r="O173" s="135">
        <f t="shared" si="21"/>
        <v>0.10666666666666667</v>
      </c>
      <c r="P173" s="138">
        <f>VLOOKUP(E173,'Impact value reference table'!$B$3:$G$216,6,FALSE)</f>
        <v>125.81</v>
      </c>
      <c r="Q173" s="135">
        <f t="shared" si="22"/>
        <v>5.5915555555555558</v>
      </c>
    </row>
    <row r="174" spans="1:17" ht="15.6">
      <c r="A174" s="26" t="s">
        <v>142</v>
      </c>
      <c r="B174" s="5">
        <v>8</v>
      </c>
      <c r="D174" s="42"/>
      <c r="E174" s="5" t="str">
        <f>VLOOKUP($A174,'Food full composition_all'!$A$3:$AU$33,3+($B174*2),0)</f>
        <v>Lentil, cooked</v>
      </c>
      <c r="F174" s="42">
        <f>VLOOKUP($A174,'Food full composition_all'!$A$3:$BR$33,4+($B174*2),0)</f>
        <v>3.3</v>
      </c>
      <c r="G174" s="143">
        <f t="shared" si="26"/>
        <v>3.6666666666666665</v>
      </c>
      <c r="H174" s="136">
        <f>VLOOKUP(E174,'Impact value reference table'!$B$3:$G$216,2,FALSE)</f>
        <v>5.68</v>
      </c>
      <c r="I174" s="222">
        <f t="shared" si="18"/>
        <v>0.20826666666666666</v>
      </c>
      <c r="J174" s="138">
        <f>VLOOKUP(E174,'Impact value reference table'!$B$3:$G$216,3,FALSE)</f>
        <v>0.62</v>
      </c>
      <c r="K174" s="135">
        <f t="shared" si="19"/>
        <v>2.2733333333333331E-2</v>
      </c>
      <c r="L174" s="138">
        <f>VLOOKUP(E174,'Impact value reference table'!$B$3:$G$216,4,FALSE)</f>
        <v>7.78</v>
      </c>
      <c r="M174" s="135">
        <f t="shared" si="20"/>
        <v>0.28526666666666667</v>
      </c>
      <c r="N174" s="138">
        <f>VLOOKUP(E174,'Impact value reference table'!$B$3:$G$216,5,FALSE)</f>
        <v>6.22</v>
      </c>
      <c r="O174" s="135">
        <f t="shared" si="21"/>
        <v>0.22806666666666664</v>
      </c>
      <c r="P174" s="138">
        <f>VLOOKUP(E174,'Impact value reference table'!$B$3:$G$216,6,FALSE)</f>
        <v>158.63</v>
      </c>
      <c r="Q174" s="135">
        <f t="shared" si="22"/>
        <v>5.8164333333333333</v>
      </c>
    </row>
    <row r="175" spans="1:17" ht="15.6">
      <c r="A175" s="26" t="s">
        <v>142</v>
      </c>
      <c r="B175" s="5">
        <v>9</v>
      </c>
      <c r="D175" s="42"/>
      <c r="E175" s="5" t="str">
        <f>VLOOKUP($A175,'Food full composition_all'!$A$3:$AU$33,3+($B175*2),0)</f>
        <v>Flaxseed, unspecified</v>
      </c>
      <c r="F175" s="42">
        <f>VLOOKUP($A175,'Food full composition_all'!$A$3:$BR$33,4+($B175*2),0)</f>
        <v>1.2</v>
      </c>
      <c r="G175" s="143">
        <f t="shared" si="26"/>
        <v>1.3333333333333333</v>
      </c>
      <c r="H175" s="136">
        <f>VLOOKUP(E175,'Impact value reference table'!$B$3:$G$216,2,FALSE)</f>
        <v>3.55</v>
      </c>
      <c r="I175" s="222">
        <f t="shared" si="18"/>
        <v>4.7333333333333324E-2</v>
      </c>
      <c r="J175" s="138">
        <f>VLOOKUP(E175,'Impact value reference table'!$B$3:$G$216,3,FALSE)</f>
        <v>0.39</v>
      </c>
      <c r="K175" s="135">
        <f t="shared" si="19"/>
        <v>5.1999999999999998E-3</v>
      </c>
      <c r="L175" s="138">
        <f>VLOOKUP(E175,'Impact value reference table'!$B$3:$G$216,4,FALSE)</f>
        <v>4.8600000000000003</v>
      </c>
      <c r="M175" s="135">
        <f t="shared" si="20"/>
        <v>6.4799999999999996E-2</v>
      </c>
      <c r="N175" s="138">
        <f>VLOOKUP(E175,'Impact value reference table'!$B$3:$G$216,5,FALSE)</f>
        <v>3.89</v>
      </c>
      <c r="O175" s="135">
        <f t="shared" si="21"/>
        <v>5.1866666666666672E-2</v>
      </c>
      <c r="P175" s="138">
        <f>VLOOKUP(E175,'Impact value reference table'!$B$3:$G$216,6,FALSE)</f>
        <v>99.24</v>
      </c>
      <c r="Q175" s="135">
        <f t="shared" si="22"/>
        <v>1.3231999999999999</v>
      </c>
    </row>
    <row r="176" spans="1:17" ht="15.6">
      <c r="A176" s="26" t="s">
        <v>142</v>
      </c>
      <c r="B176" s="5">
        <v>10</v>
      </c>
      <c r="D176" s="42"/>
      <c r="E176" s="5" t="str">
        <f>VLOOKUP($A176,'Food full composition_all'!$A$3:$AU$33,3+($B176*2),0)</f>
        <v>Lamb meal, unspecified</v>
      </c>
      <c r="F176" s="42">
        <f>VLOOKUP($A176,'Food full composition_all'!$A$3:$BR$33,4+($B176*2),0)</f>
        <v>2</v>
      </c>
      <c r="G176" s="143">
        <f t="shared" si="26"/>
        <v>2.2222222222222223</v>
      </c>
      <c r="H176" s="136">
        <f>VLOOKUP(E176,'Impact value reference table'!$B$3:$G$216,2,FALSE)</f>
        <v>345.5</v>
      </c>
      <c r="I176" s="222">
        <f t="shared" si="18"/>
        <v>7.677777777777778</v>
      </c>
      <c r="J176" s="138">
        <f>VLOOKUP(E176,'Impact value reference table'!$B$3:$G$216,3,FALSE)</f>
        <v>37.35</v>
      </c>
      <c r="K176" s="135">
        <f t="shared" si="19"/>
        <v>0.83000000000000007</v>
      </c>
      <c r="L176" s="138">
        <f>VLOOKUP(E176,'Impact value reference table'!$B$3:$G$216,4,FALSE)</f>
        <v>128.86000000000001</v>
      </c>
      <c r="M176" s="135">
        <f t="shared" si="20"/>
        <v>2.8635555555555561</v>
      </c>
      <c r="N176" s="138">
        <f>VLOOKUP(E176,'Impact value reference table'!$B$3:$G$216,5,FALSE)</f>
        <v>91.51</v>
      </c>
      <c r="O176" s="135">
        <f t="shared" si="21"/>
        <v>2.0335555555555556</v>
      </c>
      <c r="P176" s="138">
        <f>VLOOKUP(E176,'Impact value reference table'!$B$3:$G$216,6,FALSE)</f>
        <v>1682.68</v>
      </c>
      <c r="Q176" s="135">
        <f t="shared" si="22"/>
        <v>37.392888888888898</v>
      </c>
    </row>
    <row r="177" spans="1:17" ht="15.6">
      <c r="A177" s="26" t="s">
        <v>142</v>
      </c>
      <c r="B177" s="5">
        <v>11</v>
      </c>
      <c r="D177" s="42"/>
      <c r="E177" s="5" t="str">
        <f>VLOOKUP($A177,'Food full composition_all'!$A$3:$AU$33,3+($B177*2),0)</f>
        <v>Minerals</v>
      </c>
      <c r="F177" s="42">
        <f>VLOOKUP($A177,'Food full composition_all'!$A$3:$BR$33,4+($B177*2),0)</f>
        <v>0</v>
      </c>
      <c r="G177" s="143">
        <f t="shared" si="26"/>
        <v>0</v>
      </c>
      <c r="H177" s="136"/>
      <c r="I177" s="222">
        <f t="shared" si="18"/>
        <v>0</v>
      </c>
      <c r="J177" s="138"/>
      <c r="K177" s="135">
        <f t="shared" si="19"/>
        <v>0</v>
      </c>
      <c r="L177" s="138"/>
      <c r="M177" s="135">
        <f t="shared" si="20"/>
        <v>0</v>
      </c>
      <c r="N177" s="138"/>
      <c r="O177" s="135">
        <f t="shared" si="21"/>
        <v>0</v>
      </c>
      <c r="P177" s="138"/>
      <c r="Q177" s="135">
        <f t="shared" si="22"/>
        <v>0</v>
      </c>
    </row>
    <row r="178" spans="1:17" ht="15.6">
      <c r="A178" s="26" t="s">
        <v>142</v>
      </c>
      <c r="B178" s="5">
        <v>12</v>
      </c>
      <c r="D178" s="42"/>
      <c r="E178" s="5" t="str">
        <f>VLOOKUP($A178,'Food full composition_all'!$A$3:$AU$33,3+($B178*2),0)</f>
        <v xml:space="preserve">Botanicals &amp; herbs </v>
      </c>
      <c r="F178" s="42">
        <f>VLOOKUP($A178,'Food full composition_all'!$A$3:$BR$33,4+($B178*2),0)</f>
        <v>0</v>
      </c>
      <c r="G178" s="143">
        <f t="shared" si="26"/>
        <v>0</v>
      </c>
      <c r="H178" s="136"/>
      <c r="I178" s="222">
        <f t="shared" si="18"/>
        <v>0</v>
      </c>
      <c r="J178" s="138"/>
      <c r="K178" s="135">
        <f t="shared" si="19"/>
        <v>0</v>
      </c>
      <c r="L178" s="138"/>
      <c r="M178" s="135">
        <f t="shared" si="20"/>
        <v>0</v>
      </c>
      <c r="N178" s="138"/>
      <c r="O178" s="135">
        <f t="shared" si="21"/>
        <v>0</v>
      </c>
      <c r="P178" s="138"/>
      <c r="Q178" s="135">
        <f t="shared" si="22"/>
        <v>0</v>
      </c>
    </row>
    <row r="179" spans="1:17" ht="15.6">
      <c r="A179" s="26" t="s">
        <v>142</v>
      </c>
      <c r="B179" s="5">
        <v>13</v>
      </c>
      <c r="D179" s="42"/>
      <c r="E179" s="5" t="str">
        <f>VLOOKUP($A179,'Food full composition_all'!$A$3:$AU$33,3+($B179*2),0)</f>
        <v>Sunflower oil, unspecified</v>
      </c>
      <c r="F179" s="42">
        <f>VLOOKUP($A179,'Food full composition_all'!$A$3:$BR$33,4+($B179*2),0)</f>
        <v>0.5</v>
      </c>
      <c r="G179" s="143">
        <f t="shared" si="26"/>
        <v>0.55555555555555558</v>
      </c>
      <c r="H179" s="136">
        <f>VLOOKUP(E179,'Impact value reference table'!$B$3:$G$216,2,FALSE)</f>
        <v>2.08</v>
      </c>
      <c r="I179" s="222">
        <f t="shared" si="18"/>
        <v>1.1555555555555555E-2</v>
      </c>
      <c r="J179" s="138">
        <f>VLOOKUP(E179,'Impact value reference table'!$B$3:$G$216,3,FALSE)</f>
        <v>0.42</v>
      </c>
      <c r="K179" s="135">
        <f t="shared" si="19"/>
        <v>2.3333333333333331E-3</v>
      </c>
      <c r="L179" s="138">
        <f>VLOOKUP(E179,'Impact value reference table'!$B$3:$G$216,4,FALSE)</f>
        <v>3.11</v>
      </c>
      <c r="M179" s="135">
        <f t="shared" si="20"/>
        <v>1.7277777777777777E-2</v>
      </c>
      <c r="N179" s="138">
        <f>VLOOKUP(E179,'Impact value reference table'!$B$3:$G$216,5,FALSE)</f>
        <v>5.67</v>
      </c>
      <c r="O179" s="135">
        <f t="shared" si="21"/>
        <v>3.15E-2</v>
      </c>
      <c r="P179" s="138">
        <f>VLOOKUP(E179,'Impact value reference table'!$B$3:$G$216,6,FALSE)</f>
        <v>112</v>
      </c>
      <c r="Q179" s="135">
        <f t="shared" si="22"/>
        <v>0.62222222222222234</v>
      </c>
    </row>
    <row r="180" spans="1:17" ht="15.6">
      <c r="A180" s="26" t="s">
        <v>142</v>
      </c>
      <c r="B180" s="5">
        <v>14</v>
      </c>
      <c r="D180" s="42"/>
      <c r="E180" s="5" t="str">
        <f>VLOOKUP($A180,'Food full composition_all'!$A$3:$AU$33,3+($B180*2),0)</f>
        <v>Pea, unspecified</v>
      </c>
      <c r="F180" s="42">
        <f>VLOOKUP($A180,'Food full composition_all'!$A$3:$BR$33,4+($B180*2),0)</f>
        <v>0.5</v>
      </c>
      <c r="G180" s="143">
        <f t="shared" si="26"/>
        <v>0.55555555555555558</v>
      </c>
      <c r="H180" s="136">
        <f>VLOOKUP(E180,'Impact value reference table'!$B$3:$G$216,2,FALSE)</f>
        <v>1.48</v>
      </c>
      <c r="I180" s="222">
        <f t="shared" si="18"/>
        <v>8.2222222222222228E-3</v>
      </c>
      <c r="J180" s="138">
        <f>VLOOKUP(E180,'Impact value reference table'!$B$3:$G$216,3,FALSE)</f>
        <v>13.31</v>
      </c>
      <c r="K180" s="135">
        <f t="shared" si="19"/>
        <v>7.3944444444444452E-2</v>
      </c>
      <c r="L180" s="138">
        <f>VLOOKUP(E180,'Impact value reference table'!$B$3:$G$216,4,FALSE)</f>
        <v>2.81</v>
      </c>
      <c r="M180" s="135">
        <f t="shared" si="20"/>
        <v>1.5611111111111112E-2</v>
      </c>
      <c r="N180" s="138">
        <f>VLOOKUP(E180,'Impact value reference table'!$B$3:$G$216,5,FALSE)</f>
        <v>2.5099999999999998</v>
      </c>
      <c r="O180" s="135">
        <f t="shared" si="21"/>
        <v>1.3944444444444443E-2</v>
      </c>
      <c r="P180" s="138">
        <f>VLOOKUP(E180,'Impact value reference table'!$B$3:$G$216,6,FALSE)</f>
        <v>131.58000000000001</v>
      </c>
      <c r="Q180" s="135">
        <f t="shared" si="22"/>
        <v>0.73100000000000009</v>
      </c>
    </row>
    <row r="181" spans="1:17" ht="15.6">
      <c r="A181" s="26" t="s">
        <v>142</v>
      </c>
      <c r="B181" s="5">
        <v>15</v>
      </c>
      <c r="D181" s="42"/>
      <c r="E181" s="5" t="str">
        <f>VLOOKUP($A181,'Food full composition_all'!$A$3:$AU$33,3+($B181*2),0)</f>
        <v>Prebiotics</v>
      </c>
      <c r="F181" s="42">
        <f>VLOOKUP($A181,'Food full composition_all'!$A$3:$BR$33,4+($B181*2),0)</f>
        <v>0</v>
      </c>
      <c r="G181" s="143">
        <f t="shared" si="26"/>
        <v>0</v>
      </c>
      <c r="H181" s="136"/>
      <c r="I181" s="222">
        <f t="shared" si="18"/>
        <v>0</v>
      </c>
      <c r="J181" s="138"/>
      <c r="K181" s="135">
        <f t="shared" si="19"/>
        <v>0</v>
      </c>
      <c r="L181" s="138"/>
      <c r="M181" s="135">
        <f t="shared" si="20"/>
        <v>0</v>
      </c>
      <c r="N181" s="138"/>
      <c r="O181" s="135">
        <f t="shared" si="21"/>
        <v>0</v>
      </c>
      <c r="P181" s="138"/>
      <c r="Q181" s="135">
        <f t="shared" si="22"/>
        <v>0</v>
      </c>
    </row>
    <row r="182" spans="1:17" ht="15.6">
      <c r="A182" s="26" t="s">
        <v>142</v>
      </c>
      <c r="B182" s="5">
        <v>16</v>
      </c>
      <c r="D182" s="42"/>
      <c r="E182" s="5" t="str">
        <f>VLOOKUP($A182,'Food full composition_all'!$A$3:$AU$33,3+($B182*2),0)</f>
        <v>Joint care mix</v>
      </c>
      <c r="F182" s="42">
        <f>VLOOKUP($A182,'Food full composition_all'!$A$3:$BR$33,4+($B182*2),0)</f>
        <v>0</v>
      </c>
      <c r="G182" s="143">
        <f t="shared" si="26"/>
        <v>0</v>
      </c>
      <c r="H182" s="136"/>
      <c r="I182" s="222">
        <f t="shared" si="18"/>
        <v>0</v>
      </c>
      <c r="J182" s="138"/>
      <c r="K182" s="135">
        <f t="shared" si="19"/>
        <v>0</v>
      </c>
      <c r="L182" s="138"/>
      <c r="M182" s="135">
        <f t="shared" si="20"/>
        <v>0</v>
      </c>
      <c r="N182" s="138"/>
      <c r="O182" s="135">
        <f t="shared" si="21"/>
        <v>0</v>
      </c>
      <c r="P182" s="138"/>
      <c r="Q182" s="135">
        <f t="shared" si="22"/>
        <v>0</v>
      </c>
    </row>
    <row r="183" spans="1:17" ht="15.6">
      <c r="A183" s="26" t="s">
        <v>142</v>
      </c>
      <c r="B183" s="5">
        <v>17</v>
      </c>
      <c r="D183" s="42"/>
      <c r="E183" s="5" t="str">
        <f>VLOOKUP($A183,'Food full composition_all'!$A$3:$AU$33,3+($B183*2),0)</f>
        <v>Cranberries</v>
      </c>
      <c r="F183" s="42">
        <f>VLOOKUP($A183,'Food full composition_all'!$A$3:$BR$33,4+($B183*2),0)</f>
        <v>0</v>
      </c>
      <c r="G183" s="143">
        <f t="shared" si="26"/>
        <v>0</v>
      </c>
      <c r="H183" s="136"/>
      <c r="I183" s="222">
        <f t="shared" si="18"/>
        <v>0</v>
      </c>
      <c r="J183" s="138"/>
      <c r="K183" s="135">
        <f t="shared" si="19"/>
        <v>0</v>
      </c>
      <c r="L183" s="138"/>
      <c r="M183" s="135">
        <f t="shared" si="20"/>
        <v>0</v>
      </c>
      <c r="N183" s="138"/>
      <c r="O183" s="135">
        <f t="shared" si="21"/>
        <v>0</v>
      </c>
      <c r="P183" s="138"/>
      <c r="Q183" s="135">
        <f t="shared" si="22"/>
        <v>0</v>
      </c>
    </row>
    <row r="184" spans="1:17" ht="15.6">
      <c r="A184" s="26" t="s">
        <v>142</v>
      </c>
      <c r="B184" s="5">
        <v>18</v>
      </c>
      <c r="D184" s="42"/>
      <c r="E184" s="5" t="str">
        <f>VLOOKUP($A184,'Food full composition_all'!$A$3:$AU$33,3+($B184*2),0)</f>
        <v>Apple, raw</v>
      </c>
      <c r="F184" s="42">
        <f>VLOOKUP($A184,'Food full composition_all'!$A$3:$BR$33,4+($B184*2),0)</f>
        <v>0.5</v>
      </c>
      <c r="G184" s="143">
        <f t="shared" si="26"/>
        <v>0.55555555555555558</v>
      </c>
      <c r="H184" s="136">
        <f>VLOOKUP(E184,'Impact value reference table'!$B$3:$G$216,2,FALSE)</f>
        <v>0.8</v>
      </c>
      <c r="I184" s="222">
        <f t="shared" si="18"/>
        <v>4.4444444444444444E-3</v>
      </c>
      <c r="J184" s="138">
        <f>VLOOKUP(E184,'Impact value reference table'!$B$3:$G$216,3,FALSE)</f>
        <v>1.2</v>
      </c>
      <c r="K184" s="135">
        <f t="shared" si="19"/>
        <v>6.6666666666666671E-3</v>
      </c>
      <c r="L184" s="138">
        <f>VLOOKUP(E184,'Impact value reference table'!$B$3:$G$216,4,FALSE)</f>
        <v>7.4</v>
      </c>
      <c r="M184" s="135">
        <f t="shared" si="20"/>
        <v>4.1111111111111119E-2</v>
      </c>
      <c r="N184" s="138">
        <f>VLOOKUP(E184,'Impact value reference table'!$B$3:$G$216,5,FALSE)</f>
        <v>10</v>
      </c>
      <c r="O184" s="135">
        <f t="shared" si="21"/>
        <v>5.5555555555555559E-2</v>
      </c>
      <c r="P184" s="138">
        <f>VLOOKUP(E184,'Impact value reference table'!$B$3:$G$216,6,FALSE)</f>
        <v>610</v>
      </c>
      <c r="Q184" s="135">
        <f t="shared" si="22"/>
        <v>3.3888888888888888</v>
      </c>
    </row>
    <row r="185" spans="1:17" s="179" customFormat="1" ht="15.6">
      <c r="A185" s="185" t="s">
        <v>142</v>
      </c>
      <c r="B185" s="179">
        <v>19</v>
      </c>
      <c r="D185" s="181"/>
      <c r="E185" s="179" t="str">
        <f>VLOOKUP($A185,'Food full composition_all'!$A$3:$AU$33,3+($B185*2),0)</f>
        <v>Spinach, cooked</v>
      </c>
      <c r="F185" s="181">
        <f>VLOOKUP($A185,'Food full composition_all'!$A$3:$BR$33,4+($B185*2),0)</f>
        <v>0.5</v>
      </c>
      <c r="G185" s="186">
        <f t="shared" si="26"/>
        <v>0.55555555555555558</v>
      </c>
      <c r="H185" s="182">
        <f>VLOOKUP(E185,'Impact value reference table'!$B$3:$G$216,2,FALSE)</f>
        <v>1.74</v>
      </c>
      <c r="I185" s="223">
        <f t="shared" si="18"/>
        <v>9.6666666666666672E-3</v>
      </c>
      <c r="J185" s="183">
        <f>VLOOKUP(E185,'Impact value reference table'!$B$3:$G$216,3,FALSE)</f>
        <v>2.17</v>
      </c>
      <c r="K185" s="184">
        <f t="shared" si="19"/>
        <v>1.2055555555555557E-2</v>
      </c>
      <c r="L185" s="183">
        <f>VLOOKUP(E185,'Impact value reference table'!$B$3:$G$216,4,FALSE)</f>
        <v>27.83</v>
      </c>
      <c r="M185" s="184">
        <f t="shared" si="20"/>
        <v>0.15461111111111112</v>
      </c>
      <c r="N185" s="183">
        <f>VLOOKUP(E185,'Impact value reference table'!$B$3:$G$216,5,FALSE)</f>
        <v>10</v>
      </c>
      <c r="O185" s="184">
        <f t="shared" si="21"/>
        <v>5.5555555555555559E-2</v>
      </c>
      <c r="P185" s="183">
        <f>VLOOKUP(E185,'Impact value reference table'!$B$3:$G$216,6,FALSE)</f>
        <v>447.83</v>
      </c>
      <c r="Q185" s="184">
        <f t="shared" si="22"/>
        <v>2.4879444444444445</v>
      </c>
    </row>
    <row r="186" spans="1:17" ht="15.6">
      <c r="A186" s="26" t="s">
        <v>144</v>
      </c>
      <c r="B186" s="5">
        <v>1</v>
      </c>
      <c r="C186" s="5">
        <v>10</v>
      </c>
      <c r="D186" s="42">
        <f>100/(100-C186)</f>
        <v>1.1111111111111112</v>
      </c>
      <c r="E186" s="5" t="str">
        <f>VLOOKUP($A186,'Food full composition_all'!$A$3:$AU$33,3+($B186*2),0)</f>
        <v>Lamb meal, unspecified</v>
      </c>
      <c r="F186" s="42">
        <f>VLOOKUP($A186,'Food full composition_all'!$A$3:$BR$33,4+($B186*2),0)</f>
        <v>29</v>
      </c>
      <c r="G186" s="143">
        <f>F186*$D$186</f>
        <v>32.222222222222221</v>
      </c>
      <c r="H186" s="136">
        <f>VLOOKUP(E186,'Impact value reference table'!$B$3:$G$216,2,FALSE)</f>
        <v>345.5</v>
      </c>
      <c r="I186" s="222">
        <f t="shared" si="18"/>
        <v>111.32777777777778</v>
      </c>
      <c r="J186" s="138">
        <f>VLOOKUP(E186,'Impact value reference table'!$B$3:$G$216,3,FALSE)</f>
        <v>37.35</v>
      </c>
      <c r="K186" s="135">
        <f t="shared" si="19"/>
        <v>12.035</v>
      </c>
      <c r="L186" s="138">
        <f>VLOOKUP(E186,'Impact value reference table'!$B$3:$G$216,4,FALSE)</f>
        <v>128.86000000000001</v>
      </c>
      <c r="M186" s="135">
        <f t="shared" si="20"/>
        <v>41.521555555555558</v>
      </c>
      <c r="N186" s="138">
        <f>VLOOKUP(E186,'Impact value reference table'!$B$3:$G$216,5,FALSE)</f>
        <v>91.51</v>
      </c>
      <c r="O186" s="135">
        <f t="shared" si="21"/>
        <v>29.486555555555555</v>
      </c>
      <c r="P186" s="138">
        <f>VLOOKUP(E186,'Impact value reference table'!$B$3:$G$216,6,FALSE)</f>
        <v>1682.68</v>
      </c>
      <c r="Q186" s="135">
        <f t="shared" si="22"/>
        <v>542.19688888888891</v>
      </c>
    </row>
    <row r="187" spans="1:17" ht="15.6">
      <c r="A187" s="26" t="s">
        <v>144</v>
      </c>
      <c r="B187" s="5">
        <v>2</v>
      </c>
      <c r="D187" s="42"/>
      <c r="E187" s="5" t="str">
        <f>VLOOKUP($A187,'Food full composition_all'!$A$3:$AU$33,3+($B187*2),0)</f>
        <v>Lamb meat, raw</v>
      </c>
      <c r="F187" s="42">
        <f>VLOOKUP($A187,'Food full composition_all'!$A$3:$BR$33,4+($B187*2),0)</f>
        <v>5</v>
      </c>
      <c r="G187" s="143">
        <f t="shared" ref="G187:G205" si="27">F187*$D$186</f>
        <v>5.5555555555555554</v>
      </c>
      <c r="H187" s="136">
        <f>VLOOKUP(E187,'Impact value reference table'!$B$3:$G$216,2,FALSE)</f>
        <v>116.96</v>
      </c>
      <c r="I187" s="222">
        <f t="shared" si="18"/>
        <v>6.4977777777777774</v>
      </c>
      <c r="J187" s="138">
        <f>VLOOKUP(E187,'Impact value reference table'!$B$3:$G$216,3,FALSE)</f>
        <v>12.64</v>
      </c>
      <c r="K187" s="135">
        <f t="shared" si="19"/>
        <v>0.7022222222222223</v>
      </c>
      <c r="L187" s="138">
        <f>VLOOKUP(E187,'Impact value reference table'!$B$3:$G$216,4,FALSE)</f>
        <v>43.62</v>
      </c>
      <c r="M187" s="135">
        <f t="shared" si="20"/>
        <v>2.4233333333333333</v>
      </c>
      <c r="N187" s="138">
        <f>VLOOKUP(E187,'Impact value reference table'!$B$3:$G$216,5,FALSE)</f>
        <v>30.98</v>
      </c>
      <c r="O187" s="135">
        <f t="shared" si="21"/>
        <v>1.7211111111111113</v>
      </c>
      <c r="P187" s="138">
        <f>VLOOKUP(E187,'Impact value reference table'!$B$3:$G$216,6,FALSE)</f>
        <v>569.62</v>
      </c>
      <c r="Q187" s="135">
        <f t="shared" si="22"/>
        <v>31.645555555555557</v>
      </c>
    </row>
    <row r="188" spans="1:17" ht="15.6">
      <c r="A188" s="26" t="s">
        <v>144</v>
      </c>
      <c r="B188" s="5">
        <v>3</v>
      </c>
      <c r="D188" s="42"/>
      <c r="E188" s="5" t="str">
        <f>VLOOKUP($A188,'Food full composition_all'!$A$3:$AU$33,3+($B188*2),0)</f>
        <v>White rice, cooked</v>
      </c>
      <c r="F188" s="42">
        <f>VLOOKUP($A188,'Food full composition_all'!$A$3:$BR$33,4+($B188*2),0)</f>
        <v>26</v>
      </c>
      <c r="G188" s="143">
        <f t="shared" si="27"/>
        <v>28.888888888888889</v>
      </c>
      <c r="H188" s="136">
        <f>VLOOKUP(E188,'Impact value reference table'!$B$3:$G$216,2,FALSE)</f>
        <v>0.8</v>
      </c>
      <c r="I188" s="222">
        <f t="shared" si="18"/>
        <v>0.23111111111111113</v>
      </c>
      <c r="J188" s="138">
        <f>VLOOKUP(E188,'Impact value reference table'!$B$3:$G$216,3,FALSE)</f>
        <v>1.2</v>
      </c>
      <c r="K188" s="135">
        <f t="shared" si="19"/>
        <v>0.34666666666666668</v>
      </c>
      <c r="L188" s="138">
        <f>VLOOKUP(E188,'Impact value reference table'!$B$3:$G$216,4,FALSE)</f>
        <v>7.4</v>
      </c>
      <c r="M188" s="135">
        <f t="shared" si="20"/>
        <v>2.137777777777778</v>
      </c>
      <c r="N188" s="138">
        <f>VLOOKUP(E188,'Impact value reference table'!$B$3:$G$216,5,FALSE)</f>
        <v>10</v>
      </c>
      <c r="O188" s="135">
        <f t="shared" si="21"/>
        <v>2.8888888888888893</v>
      </c>
      <c r="P188" s="138">
        <f>VLOOKUP(E188,'Impact value reference table'!$B$3:$G$216,6,FALSE)</f>
        <v>610</v>
      </c>
      <c r="Q188" s="135">
        <f t="shared" si="22"/>
        <v>176.22222222222223</v>
      </c>
    </row>
    <row r="189" spans="1:17" ht="15.6">
      <c r="A189" s="26" t="s">
        <v>144</v>
      </c>
      <c r="B189" s="5">
        <v>4</v>
      </c>
      <c r="D189" s="42"/>
      <c r="E189" s="5" t="str">
        <f>VLOOKUP($A189,'Food full composition_all'!$A$3:$AU$33,3+($B189*2),0)</f>
        <v>Corn gluten meal 21, unspecified</v>
      </c>
      <c r="F189" s="42">
        <f>VLOOKUP($A189,'Food full composition_all'!$A$3:$BR$33,4+($B189*2),0)</f>
        <v>7.2</v>
      </c>
      <c r="G189" s="143">
        <f t="shared" si="27"/>
        <v>8</v>
      </c>
      <c r="H189" s="136">
        <f>VLOOKUP(E189,'Impact value reference table'!$B$3:$G$216,2,FALSE)</f>
        <v>0.7</v>
      </c>
      <c r="I189" s="222">
        <f t="shared" si="18"/>
        <v>5.5999999999999994E-2</v>
      </c>
      <c r="J189" s="138">
        <f>VLOOKUP(E189,'Impact value reference table'!$B$3:$G$216,3,FALSE)</f>
        <v>0.4</v>
      </c>
      <c r="K189" s="135">
        <f t="shared" si="19"/>
        <v>3.2000000000000001E-2</v>
      </c>
      <c r="L189" s="138">
        <f>VLOOKUP(E189,'Impact value reference table'!$B$3:$G$216,4,FALSE)</f>
        <v>2.6</v>
      </c>
      <c r="M189" s="135">
        <f t="shared" si="20"/>
        <v>0.20800000000000002</v>
      </c>
      <c r="N189" s="138">
        <f>VLOOKUP(E189,'Impact value reference table'!$B$3:$G$216,5,FALSE)</f>
        <v>0.9</v>
      </c>
      <c r="O189" s="135">
        <f t="shared" si="21"/>
        <v>7.2000000000000008E-2</v>
      </c>
      <c r="P189" s="138">
        <f>VLOOKUP(E189,'Impact value reference table'!$B$3:$G$216,6,FALSE)</f>
        <v>48</v>
      </c>
      <c r="Q189" s="135">
        <f t="shared" si="22"/>
        <v>3.84</v>
      </c>
    </row>
    <row r="190" spans="1:17" ht="15.6">
      <c r="A190" s="26" t="s">
        <v>144</v>
      </c>
      <c r="B190" s="5">
        <v>5</v>
      </c>
      <c r="D190" s="42"/>
      <c r="E190" s="5" t="str">
        <f>VLOOKUP($A190,'Food full composition_all'!$A$3:$AU$33,3+($B190*2),0)</f>
        <v>Poultry fat, unspecified</v>
      </c>
      <c r="F190" s="42">
        <f>VLOOKUP($A190,'Food full composition_all'!$A$3:$BR$33,4+($B190*2),0)</f>
        <v>5.8</v>
      </c>
      <c r="G190" s="143">
        <f t="shared" si="27"/>
        <v>6.4444444444444446</v>
      </c>
      <c r="H190" s="136">
        <f>VLOOKUP(E190,'Impact value reference table'!$B$3:$G$216,2,FALSE)</f>
        <v>0</v>
      </c>
      <c r="I190" s="222">
        <f t="shared" si="18"/>
        <v>0</v>
      </c>
      <c r="J190" s="138">
        <f>VLOOKUP(E190,'Impact value reference table'!$B$3:$G$216,3,FALSE)</f>
        <v>0</v>
      </c>
      <c r="K190" s="135">
        <f t="shared" si="19"/>
        <v>0</v>
      </c>
      <c r="L190" s="138">
        <f>VLOOKUP(E190,'Impact value reference table'!$B$3:$G$216,4,FALSE)</f>
        <v>0</v>
      </c>
      <c r="M190" s="135">
        <f t="shared" si="20"/>
        <v>0</v>
      </c>
      <c r="N190" s="138">
        <f>VLOOKUP(E190,'Impact value reference table'!$B$3:$G$216,5,FALSE)</f>
        <v>0</v>
      </c>
      <c r="O190" s="135">
        <f t="shared" si="21"/>
        <v>0</v>
      </c>
      <c r="P190" s="138">
        <f>VLOOKUP(E190,'Impact value reference table'!$B$3:$G$216,6,FALSE)</f>
        <v>0</v>
      </c>
      <c r="Q190" s="135">
        <f t="shared" si="22"/>
        <v>0</v>
      </c>
    </row>
    <row r="191" spans="1:17" ht="15.6">
      <c r="A191" s="26" t="s">
        <v>144</v>
      </c>
      <c r="B191" s="5">
        <v>6</v>
      </c>
      <c r="D191" s="42"/>
      <c r="E191" s="5" t="str">
        <f>VLOOKUP($A191,'Food full composition_all'!$A$3:$AU$33,3+($B191*2),0)</f>
        <v>Beet pulp, unspecified</v>
      </c>
      <c r="F191" s="42">
        <f>VLOOKUP($A191,'Food full composition_all'!$A$3:$BR$33,4+($B191*2),0)</f>
        <v>4.3</v>
      </c>
      <c r="G191" s="143">
        <f t="shared" si="27"/>
        <v>4.7777777777777777</v>
      </c>
      <c r="H191" s="136">
        <f>VLOOKUP(E191,'Impact value reference table'!$B$3:$G$216,2,FALSE)</f>
        <v>0.13</v>
      </c>
      <c r="I191" s="222">
        <f t="shared" si="18"/>
        <v>6.2111111111111108E-3</v>
      </c>
      <c r="J191" s="138">
        <f>VLOOKUP(E191,'Impact value reference table'!$B$3:$G$216,3,FALSE)</f>
        <v>0.17</v>
      </c>
      <c r="K191" s="135">
        <f t="shared" si="19"/>
        <v>8.1222222222222234E-3</v>
      </c>
      <c r="L191" s="138">
        <f>VLOOKUP(E191,'Impact value reference table'!$B$3:$G$216,4,FALSE)</f>
        <v>1.25</v>
      </c>
      <c r="M191" s="135">
        <f t="shared" si="20"/>
        <v>5.9722222222222225E-2</v>
      </c>
      <c r="N191" s="138">
        <f>VLOOKUP(E191,'Impact value reference table'!$B$3:$G$216,5,FALSE)</f>
        <v>0.69</v>
      </c>
      <c r="O191" s="135">
        <f t="shared" si="21"/>
        <v>3.2966666666666665E-2</v>
      </c>
      <c r="P191" s="138">
        <f>VLOOKUP(E191,'Impact value reference table'!$B$3:$G$216,6,FALSE)</f>
        <v>12.09</v>
      </c>
      <c r="Q191" s="135">
        <f t="shared" si="22"/>
        <v>0.57763333333333333</v>
      </c>
    </row>
    <row r="192" spans="1:17" ht="15.6">
      <c r="A192" s="26" t="s">
        <v>144</v>
      </c>
      <c r="B192" s="5">
        <v>7</v>
      </c>
      <c r="D192" s="42"/>
      <c r="E192" s="5" t="str">
        <f>VLOOKUP($A192,'Food full composition_all'!$A$3:$AU$33,3+($B192*2),0)</f>
        <v>Egg powder, unspecified</v>
      </c>
      <c r="F192" s="42">
        <f>VLOOKUP($A192,'Food full composition_all'!$A$3:$BR$33,4+($B192*2),0)</f>
        <v>3.3</v>
      </c>
      <c r="G192" s="143">
        <f t="shared" si="27"/>
        <v>3.6666666666666665</v>
      </c>
      <c r="H192" s="136">
        <f>VLOOKUP(E192,'Impact value reference table'!$B$3:$G$216,2,FALSE)</f>
        <v>5.16</v>
      </c>
      <c r="I192" s="222">
        <f t="shared" si="18"/>
        <v>0.18919999999999998</v>
      </c>
      <c r="J192" s="138">
        <f>VLOOKUP(E192,'Impact value reference table'!$B$3:$G$216,3,FALSE)</f>
        <v>3.8</v>
      </c>
      <c r="K192" s="135">
        <f t="shared" si="19"/>
        <v>0.13933333333333334</v>
      </c>
      <c r="L192" s="138">
        <f>VLOOKUP(E192,'Impact value reference table'!$B$3:$G$216,4,FALSE)</f>
        <v>43.42</v>
      </c>
      <c r="M192" s="135">
        <f t="shared" si="20"/>
        <v>1.5920666666666667</v>
      </c>
      <c r="N192" s="138">
        <f>VLOOKUP(E192,'Impact value reference table'!$B$3:$G$216,5,FALSE)</f>
        <v>18.09</v>
      </c>
      <c r="O192" s="135">
        <f t="shared" si="21"/>
        <v>0.6633</v>
      </c>
      <c r="P192" s="138">
        <f>VLOOKUP(E192,'Impact value reference table'!$B$3:$G$216,6,FALSE)</f>
        <v>471.26</v>
      </c>
      <c r="Q192" s="135">
        <f t="shared" si="22"/>
        <v>17.279533333333333</v>
      </c>
    </row>
    <row r="193" spans="1:17" ht="15.6">
      <c r="A193" s="26" t="s">
        <v>144</v>
      </c>
      <c r="B193" s="5">
        <v>8</v>
      </c>
      <c r="D193" s="42"/>
      <c r="E193" s="5" t="str">
        <f>VLOOKUP($A193,'Food full composition_all'!$A$3:$AU$33,3+($B193*2),0)</f>
        <v>Chicken protein hydrolysate, unpecified</v>
      </c>
      <c r="F193" s="42">
        <f>VLOOKUP($A193,'Food full composition_all'!$A$3:$BR$33,4+($B193*2),0)</f>
        <v>3.3</v>
      </c>
      <c r="G193" s="143">
        <f t="shared" si="27"/>
        <v>3.6666666666666665</v>
      </c>
      <c r="H193" s="136">
        <f>VLOOKUP(E193,'Impact value reference table'!$B$3:$G$216,2,FALSE)</f>
        <v>17.46</v>
      </c>
      <c r="I193" s="222">
        <f t="shared" si="18"/>
        <v>0.64019999999999999</v>
      </c>
      <c r="J193" s="138">
        <f>VLOOKUP(E193,'Impact value reference table'!$B$3:$G$216,3,FALSE)</f>
        <v>14.02</v>
      </c>
      <c r="K193" s="135">
        <f t="shared" si="19"/>
        <v>0.51406666666666656</v>
      </c>
      <c r="L193" s="138">
        <f>VLOOKUP(E193,'Impact value reference table'!$B$3:$G$216,4,FALSE)</f>
        <v>145.08000000000001</v>
      </c>
      <c r="M193" s="135">
        <f t="shared" si="20"/>
        <v>5.3196000000000003</v>
      </c>
      <c r="N193" s="138">
        <f>VLOOKUP(E193,'Impact value reference table'!$B$3:$G$216,5,FALSE)</f>
        <v>68.849999999999994</v>
      </c>
      <c r="O193" s="135">
        <f t="shared" si="21"/>
        <v>2.5244999999999993</v>
      </c>
      <c r="P193" s="138">
        <f>VLOOKUP(E193,'Impact value reference table'!$B$3:$G$216,6,FALSE)</f>
        <v>936.89</v>
      </c>
      <c r="Q193" s="135">
        <f t="shared" si="22"/>
        <v>34.35263333333333</v>
      </c>
    </row>
    <row r="194" spans="1:17" ht="15.6">
      <c r="A194" s="26" t="s">
        <v>144</v>
      </c>
      <c r="B194" s="5">
        <v>9</v>
      </c>
      <c r="D194" s="42"/>
      <c r="E194" s="5" t="str">
        <f>VLOOKUP($A194,'Food full composition_all'!$A$3:$AU$33,3+($B194*2),0)</f>
        <v>Brewer's yeast, unspecified</v>
      </c>
      <c r="F194" s="42">
        <f>VLOOKUP($A194,'Food full composition_all'!$A$3:$BR$33,4+($B194*2),0)</f>
        <v>1.2</v>
      </c>
      <c r="G194" s="143">
        <f t="shared" si="27"/>
        <v>1.3333333333333333</v>
      </c>
      <c r="H194" s="136">
        <f>VLOOKUP(E194,'Impact value reference table'!$B$3:$G$216,2,FALSE)</f>
        <v>0</v>
      </c>
      <c r="I194" s="222">
        <f t="shared" ref="I194:I257" si="28">(H194/100)*G194</f>
        <v>0</v>
      </c>
      <c r="J194" s="138">
        <f>VLOOKUP(E194,'Impact value reference table'!$B$3:$G$216,3,FALSE)</f>
        <v>0</v>
      </c>
      <c r="K194" s="135">
        <f t="shared" ref="K194:K257" si="29">(J194/100)*G194</f>
        <v>0</v>
      </c>
      <c r="L194" s="138">
        <f>VLOOKUP(E194,'Impact value reference table'!$B$3:$G$216,4,FALSE)</f>
        <v>0</v>
      </c>
      <c r="M194" s="135">
        <f t="shared" ref="M194:M257" si="30">(L194/100)*G194</f>
        <v>0</v>
      </c>
      <c r="N194" s="138">
        <f>VLOOKUP(E194,'Impact value reference table'!$B$3:$G$216,5,FALSE)</f>
        <v>0</v>
      </c>
      <c r="O194" s="135">
        <f t="shared" ref="O194:O257" si="31">(N194/100)*G194</f>
        <v>0</v>
      </c>
      <c r="P194" s="138">
        <f>VLOOKUP(E194,'Impact value reference table'!$B$3:$G$216,6,FALSE)</f>
        <v>0</v>
      </c>
      <c r="Q194" s="135">
        <f t="shared" ref="Q194:Q257" si="32">(P194/100)*G194</f>
        <v>0</v>
      </c>
    </row>
    <row r="195" spans="1:17" ht="15.6">
      <c r="A195" s="26" t="s">
        <v>144</v>
      </c>
      <c r="B195" s="5">
        <v>10</v>
      </c>
      <c r="D195" s="42"/>
      <c r="E195" s="5" t="str">
        <f>VLOOKUP($A195,'Food full composition_all'!$A$3:$AU$33,3+($B195*2),0)</f>
        <v>Flaxseed, unspecified</v>
      </c>
      <c r="F195" s="42">
        <f>VLOOKUP($A195,'Food full composition_all'!$A$3:$BR$33,4+($B195*2),0)</f>
        <v>2</v>
      </c>
      <c r="G195" s="143">
        <f t="shared" si="27"/>
        <v>2.2222222222222223</v>
      </c>
      <c r="H195" s="136">
        <f>VLOOKUP(E195,'Impact value reference table'!$B$3:$G$216,2,FALSE)</f>
        <v>3.55</v>
      </c>
      <c r="I195" s="222">
        <f t="shared" si="28"/>
        <v>7.8888888888888883E-2</v>
      </c>
      <c r="J195" s="138">
        <f>VLOOKUP(E195,'Impact value reference table'!$B$3:$G$216,3,FALSE)</f>
        <v>0.39</v>
      </c>
      <c r="K195" s="135">
        <f t="shared" si="29"/>
        <v>8.666666666666668E-3</v>
      </c>
      <c r="L195" s="138">
        <f>VLOOKUP(E195,'Impact value reference table'!$B$3:$G$216,4,FALSE)</f>
        <v>4.8600000000000003</v>
      </c>
      <c r="M195" s="135">
        <f t="shared" si="30"/>
        <v>0.10800000000000001</v>
      </c>
      <c r="N195" s="138">
        <f>VLOOKUP(E195,'Impact value reference table'!$B$3:$G$216,5,FALSE)</f>
        <v>3.89</v>
      </c>
      <c r="O195" s="135">
        <f t="shared" si="31"/>
        <v>8.6444444444444463E-2</v>
      </c>
      <c r="P195" s="138">
        <f>VLOOKUP(E195,'Impact value reference table'!$B$3:$G$216,6,FALSE)</f>
        <v>99.24</v>
      </c>
      <c r="Q195" s="135">
        <f t="shared" si="32"/>
        <v>2.2053333333333334</v>
      </c>
    </row>
    <row r="196" spans="1:17" ht="15.6">
      <c r="A196" s="26" t="s">
        <v>144</v>
      </c>
      <c r="B196" s="5">
        <v>11</v>
      </c>
      <c r="D196" s="42"/>
      <c r="E196" s="5" t="str">
        <f>VLOOKUP($A196,'Food full composition_all'!$A$3:$AU$33,3+($B196*2),0)</f>
        <v>Krill</v>
      </c>
      <c r="F196" s="42">
        <f>VLOOKUP($A196,'Food full composition_all'!$A$3:$BR$33,4+($B196*2),0)</f>
        <v>0</v>
      </c>
      <c r="G196" s="143">
        <f t="shared" si="27"/>
        <v>0</v>
      </c>
      <c r="H196" s="136"/>
      <c r="I196" s="222">
        <f t="shared" si="28"/>
        <v>0</v>
      </c>
      <c r="J196" s="138"/>
      <c r="K196" s="135">
        <f t="shared" si="29"/>
        <v>0</v>
      </c>
      <c r="L196" s="138"/>
      <c r="M196" s="135">
        <f t="shared" si="30"/>
        <v>0</v>
      </c>
      <c r="N196" s="138"/>
      <c r="O196" s="135">
        <f t="shared" si="31"/>
        <v>0</v>
      </c>
      <c r="P196" s="138"/>
      <c r="Q196" s="135">
        <f t="shared" si="32"/>
        <v>0</v>
      </c>
    </row>
    <row r="197" spans="1:17" ht="15.6">
      <c r="A197" s="26" t="s">
        <v>144</v>
      </c>
      <c r="B197" s="5">
        <v>12</v>
      </c>
      <c r="D197" s="42"/>
      <c r="E197" s="5" t="str">
        <f>VLOOKUP($A197,'Food full composition_all'!$A$3:$AU$33,3+($B197*2),0)</f>
        <v>Minerals</v>
      </c>
      <c r="F197" s="42">
        <f>VLOOKUP($A197,'Food full composition_all'!$A$3:$BR$33,4+($B197*2),0)</f>
        <v>0</v>
      </c>
      <c r="G197" s="143">
        <f t="shared" si="27"/>
        <v>0</v>
      </c>
      <c r="H197" s="136"/>
      <c r="I197" s="222">
        <f t="shared" si="28"/>
        <v>0</v>
      </c>
      <c r="J197" s="138"/>
      <c r="K197" s="135">
        <f t="shared" si="29"/>
        <v>0</v>
      </c>
      <c r="L197" s="138"/>
      <c r="M197" s="135">
        <f t="shared" si="30"/>
        <v>0</v>
      </c>
      <c r="N197" s="138"/>
      <c r="O197" s="135">
        <f t="shared" si="31"/>
        <v>0</v>
      </c>
      <c r="P197" s="138"/>
      <c r="Q197" s="135">
        <f t="shared" si="32"/>
        <v>0</v>
      </c>
    </row>
    <row r="198" spans="1:17" ht="15.6">
      <c r="A198" s="26" t="s">
        <v>144</v>
      </c>
      <c r="B198" s="5">
        <v>13</v>
      </c>
      <c r="D198" s="42"/>
      <c r="E198" s="5" t="str">
        <f>VLOOKUP($A198,'Food full composition_all'!$A$3:$AU$33,3+($B198*2),0)</f>
        <v xml:space="preserve">Prebiotic FOS </v>
      </c>
      <c r="F198" s="42">
        <f>VLOOKUP($A198,'Food full composition_all'!$A$3:$BR$33,4+($B198*2),0)</f>
        <v>0</v>
      </c>
      <c r="G198" s="143">
        <f t="shared" si="27"/>
        <v>0</v>
      </c>
      <c r="H198" s="136"/>
      <c r="I198" s="222">
        <f t="shared" si="28"/>
        <v>0</v>
      </c>
      <c r="J198" s="138"/>
      <c r="K198" s="135">
        <f t="shared" si="29"/>
        <v>0</v>
      </c>
      <c r="L198" s="138"/>
      <c r="M198" s="135">
        <f t="shared" si="30"/>
        <v>0</v>
      </c>
      <c r="N198" s="138"/>
      <c r="O198" s="135">
        <f t="shared" si="31"/>
        <v>0</v>
      </c>
      <c r="P198" s="138"/>
      <c r="Q198" s="135">
        <f t="shared" si="32"/>
        <v>0</v>
      </c>
    </row>
    <row r="199" spans="1:17" ht="15.6">
      <c r="A199" s="26" t="s">
        <v>144</v>
      </c>
      <c r="B199" s="5">
        <v>14</v>
      </c>
      <c r="D199" s="42"/>
      <c r="E199" s="5" t="str">
        <f>VLOOKUP($A199,'Food full composition_all'!$A$3:$AU$33,3+($B199*2),0)</f>
        <v>Prebiotic MOS</v>
      </c>
      <c r="F199" s="42">
        <f>VLOOKUP($A199,'Food full composition_all'!$A$3:$BR$33,4+($B199*2),0)</f>
        <v>0</v>
      </c>
      <c r="G199" s="143">
        <f t="shared" si="27"/>
        <v>0</v>
      </c>
      <c r="H199" s="136"/>
      <c r="I199" s="222">
        <f t="shared" si="28"/>
        <v>0</v>
      </c>
      <c r="J199" s="138"/>
      <c r="K199" s="135">
        <f t="shared" si="29"/>
        <v>0</v>
      </c>
      <c r="L199" s="138"/>
      <c r="M199" s="135">
        <f t="shared" si="30"/>
        <v>0</v>
      </c>
      <c r="N199" s="138"/>
      <c r="O199" s="135">
        <f t="shared" si="31"/>
        <v>0</v>
      </c>
      <c r="P199" s="138"/>
      <c r="Q199" s="135">
        <f t="shared" si="32"/>
        <v>0</v>
      </c>
    </row>
    <row r="200" spans="1:17" ht="15.6">
      <c r="A200" s="26" t="s">
        <v>144</v>
      </c>
      <c r="B200" s="5">
        <v>15</v>
      </c>
      <c r="D200" s="42"/>
      <c r="E200" s="5" t="str">
        <f>VLOOKUP($A200,'Food full composition_all'!$A$3:$AU$33,3+($B200*2),0)</f>
        <v>Yucca, cooked</v>
      </c>
      <c r="F200" s="42">
        <f>VLOOKUP($A200,'Food full composition_all'!$A$3:$BR$33,4+($B200*2),0)</f>
        <v>0.5</v>
      </c>
      <c r="G200" s="143">
        <f t="shared" si="27"/>
        <v>0.55555555555555558</v>
      </c>
      <c r="H200" s="136">
        <f>VLOOKUP(E200,'Impact value reference table'!$B$3:$G$216,2,FALSE)</f>
        <v>0.3</v>
      </c>
      <c r="I200" s="222">
        <f t="shared" si="28"/>
        <v>1.6666666666666668E-3</v>
      </c>
      <c r="J200" s="138">
        <f>VLOOKUP(E200,'Impact value reference table'!$B$3:$G$216,3,FALSE)</f>
        <v>0.4</v>
      </c>
      <c r="K200" s="135">
        <f t="shared" si="29"/>
        <v>2.2222222222222222E-3</v>
      </c>
      <c r="L200" s="138">
        <f>VLOOKUP(E200,'Impact value reference table'!$B$3:$G$216,4,FALSE)</f>
        <v>2.9</v>
      </c>
      <c r="M200" s="135">
        <f t="shared" si="30"/>
        <v>1.6111111111111111E-2</v>
      </c>
      <c r="N200" s="138">
        <f>VLOOKUP(E200,'Impact value reference table'!$B$3:$G$216,5,FALSE)</f>
        <v>1.6</v>
      </c>
      <c r="O200" s="135">
        <f t="shared" si="31"/>
        <v>8.8888888888888889E-3</v>
      </c>
      <c r="P200" s="138">
        <f>VLOOKUP(E200,'Impact value reference table'!$B$3:$G$216,6,FALSE)</f>
        <v>28</v>
      </c>
      <c r="Q200" s="135">
        <f t="shared" si="32"/>
        <v>0.15555555555555559</v>
      </c>
    </row>
    <row r="201" spans="1:17" ht="15.6">
      <c r="A201" s="26" t="s">
        <v>144</v>
      </c>
      <c r="B201" s="5">
        <v>16</v>
      </c>
      <c r="D201" s="42"/>
      <c r="E201" s="5" t="str">
        <f>VLOOKUP($A201,'Food full composition_all'!$A$3:$AU$33,3+($B201*2),0)</f>
        <v>Glucosamine</v>
      </c>
      <c r="F201" s="42">
        <f>VLOOKUP($A201,'Food full composition_all'!$A$3:$BR$33,4+($B201*2),0)</f>
        <v>0</v>
      </c>
      <c r="G201" s="143">
        <f t="shared" si="27"/>
        <v>0</v>
      </c>
      <c r="H201" s="136"/>
      <c r="I201" s="222">
        <f t="shared" si="28"/>
        <v>0</v>
      </c>
      <c r="J201" s="138"/>
      <c r="K201" s="135">
        <f t="shared" si="29"/>
        <v>0</v>
      </c>
      <c r="L201" s="138"/>
      <c r="M201" s="135">
        <f t="shared" si="30"/>
        <v>0</v>
      </c>
      <c r="N201" s="138"/>
      <c r="O201" s="135">
        <f t="shared" si="31"/>
        <v>0</v>
      </c>
      <c r="P201" s="138"/>
      <c r="Q201" s="135">
        <f t="shared" si="32"/>
        <v>0</v>
      </c>
    </row>
    <row r="202" spans="1:17" ht="15.6">
      <c r="A202" s="26" t="s">
        <v>144</v>
      </c>
      <c r="B202" s="5">
        <v>17</v>
      </c>
      <c r="D202" s="42"/>
      <c r="E202" s="5" t="str">
        <f>VLOOKUP($A202,'Food full composition_all'!$A$3:$AU$33,3+($B202*2),0)</f>
        <v>MSM</v>
      </c>
      <c r="F202" s="42">
        <f>VLOOKUP($A202,'Food full composition_all'!$A$3:$BR$33,4+($B202*2),0)</f>
        <v>0</v>
      </c>
      <c r="G202" s="143">
        <f t="shared" si="27"/>
        <v>0</v>
      </c>
      <c r="H202" s="136"/>
      <c r="I202" s="222">
        <f t="shared" si="28"/>
        <v>0</v>
      </c>
      <c r="J202" s="138"/>
      <c r="K202" s="135">
        <f t="shared" si="29"/>
        <v>0</v>
      </c>
      <c r="L202" s="138"/>
      <c r="M202" s="135">
        <f t="shared" si="30"/>
        <v>0</v>
      </c>
      <c r="N202" s="138"/>
      <c r="O202" s="135">
        <f t="shared" si="31"/>
        <v>0</v>
      </c>
      <c r="P202" s="138"/>
      <c r="Q202" s="135">
        <f t="shared" si="32"/>
        <v>0</v>
      </c>
    </row>
    <row r="203" spans="1:17" ht="15.6">
      <c r="A203" s="26" t="s">
        <v>144</v>
      </c>
      <c r="B203" s="5">
        <v>18</v>
      </c>
      <c r="D203" s="42"/>
      <c r="E203" s="5" t="str">
        <f>VLOOKUP($A203,'Food full composition_all'!$A$3:$AU$33,3+($B203*2),0)</f>
        <v>Chondroitin</v>
      </c>
      <c r="F203" s="42">
        <f>VLOOKUP($A203,'Food full composition_all'!$A$3:$BR$33,4+($B203*2),0)</f>
        <v>0</v>
      </c>
      <c r="G203" s="143">
        <f t="shared" si="27"/>
        <v>0</v>
      </c>
      <c r="H203" s="136"/>
      <c r="I203" s="222">
        <f t="shared" si="28"/>
        <v>0</v>
      </c>
      <c r="J203" s="138"/>
      <c r="K203" s="135">
        <f t="shared" si="29"/>
        <v>0</v>
      </c>
      <c r="L203" s="138"/>
      <c r="M203" s="135">
        <f t="shared" si="30"/>
        <v>0</v>
      </c>
      <c r="N203" s="138"/>
      <c r="O203" s="135">
        <f t="shared" si="31"/>
        <v>0</v>
      </c>
      <c r="P203" s="138"/>
      <c r="Q203" s="135">
        <f t="shared" si="32"/>
        <v>0</v>
      </c>
    </row>
    <row r="204" spans="1:17" ht="15.6">
      <c r="A204" s="26" t="s">
        <v>144</v>
      </c>
      <c r="B204" s="5">
        <v>19</v>
      </c>
      <c r="D204" s="42"/>
      <c r="E204" s="5" t="str">
        <f>VLOOKUP($A204,'Food full composition_all'!$A$3:$AU$33,3+($B204*2),0)</f>
        <v>Cranberries</v>
      </c>
      <c r="F204" s="42">
        <f>VLOOKUP($A204,'Food full composition_all'!$A$3:$BR$33,4+($B204*2),0)</f>
        <v>0</v>
      </c>
      <c r="G204" s="143">
        <f t="shared" si="27"/>
        <v>0</v>
      </c>
      <c r="H204" s="136"/>
      <c r="I204" s="222">
        <f t="shared" si="28"/>
        <v>0</v>
      </c>
      <c r="J204" s="138"/>
      <c r="K204" s="135">
        <f t="shared" si="29"/>
        <v>0</v>
      </c>
      <c r="L204" s="138"/>
      <c r="M204" s="135">
        <f t="shared" si="30"/>
        <v>0</v>
      </c>
      <c r="N204" s="138"/>
      <c r="O204" s="135">
        <f t="shared" si="31"/>
        <v>0</v>
      </c>
      <c r="P204" s="138"/>
      <c r="Q204" s="135">
        <f t="shared" si="32"/>
        <v>0</v>
      </c>
    </row>
    <row r="205" spans="1:17" s="179" customFormat="1" ht="15.6">
      <c r="A205" s="185" t="s">
        <v>144</v>
      </c>
      <c r="B205" s="179">
        <v>20</v>
      </c>
      <c r="D205" s="181"/>
      <c r="E205" s="179" t="str">
        <f>VLOOKUP($A205,'Food full composition_all'!$A$3:$AU$33,3+($B205*2),0)</f>
        <v>Nucleotides</v>
      </c>
      <c r="F205" s="181">
        <f>VLOOKUP($A205,'Food full composition_all'!$A$3:$BR$33,4+($B205*2),0)</f>
        <v>0</v>
      </c>
      <c r="G205" s="186">
        <f t="shared" si="27"/>
        <v>0</v>
      </c>
      <c r="H205" s="182"/>
      <c r="I205" s="223">
        <f t="shared" si="28"/>
        <v>0</v>
      </c>
      <c r="J205" s="183"/>
      <c r="K205" s="184">
        <f t="shared" si="29"/>
        <v>0</v>
      </c>
      <c r="L205" s="183"/>
      <c r="M205" s="184">
        <f t="shared" si="30"/>
        <v>0</v>
      </c>
      <c r="N205" s="183"/>
      <c r="O205" s="184">
        <f t="shared" si="31"/>
        <v>0</v>
      </c>
      <c r="P205" s="183"/>
      <c r="Q205" s="184">
        <f t="shared" si="32"/>
        <v>0</v>
      </c>
    </row>
    <row r="206" spans="1:17" ht="15.6">
      <c r="A206" s="26" t="s">
        <v>148</v>
      </c>
      <c r="B206" s="5">
        <v>1</v>
      </c>
      <c r="C206" s="5">
        <v>10</v>
      </c>
      <c r="D206" s="42">
        <f>100/(100-C206)</f>
        <v>1.1111111111111112</v>
      </c>
      <c r="E206" s="5" t="str">
        <f>VLOOKUP($A206,'Food full composition_all'!$A$3:$AU$33,3+($B206*2),0)</f>
        <v>Lamb meal, unspecified</v>
      </c>
      <c r="F206" s="42">
        <f>VLOOKUP($A206,'Food full composition_all'!$A$3:$BR$33,4+($B206*2),0)</f>
        <v>25</v>
      </c>
      <c r="G206" s="142">
        <f>F206*$D$206</f>
        <v>27.777777777777779</v>
      </c>
      <c r="H206" s="136">
        <f>VLOOKUP(E206,'Impact value reference table'!$B$3:$G$216,2,FALSE)</f>
        <v>345.5</v>
      </c>
      <c r="I206" s="222">
        <f t="shared" si="28"/>
        <v>95.972222222222229</v>
      </c>
      <c r="J206" s="138">
        <f>VLOOKUP(E206,'Impact value reference table'!$B$3:$G$216,3,FALSE)</f>
        <v>37.35</v>
      </c>
      <c r="K206" s="135">
        <f t="shared" si="29"/>
        <v>10.375</v>
      </c>
      <c r="L206" s="138">
        <f>VLOOKUP(E206,'Impact value reference table'!$B$3:$G$216,4,FALSE)</f>
        <v>128.86000000000001</v>
      </c>
      <c r="M206" s="135">
        <f t="shared" si="30"/>
        <v>35.794444444444451</v>
      </c>
      <c r="N206" s="138">
        <f>VLOOKUP(E206,'Impact value reference table'!$B$3:$G$216,5,FALSE)</f>
        <v>91.51</v>
      </c>
      <c r="O206" s="135">
        <f t="shared" si="31"/>
        <v>25.419444444444444</v>
      </c>
      <c r="P206" s="138">
        <f>VLOOKUP(E206,'Impact value reference table'!$B$3:$G$216,6,FALSE)</f>
        <v>1682.68</v>
      </c>
      <c r="Q206" s="135">
        <f t="shared" si="32"/>
        <v>467.41111111111121</v>
      </c>
    </row>
    <row r="207" spans="1:17" ht="15.6">
      <c r="A207" s="26" t="s">
        <v>148</v>
      </c>
      <c r="B207" s="5">
        <v>2</v>
      </c>
      <c r="D207" s="42"/>
      <c r="E207" s="5" t="str">
        <f>VLOOKUP($A207,'Food full composition_all'!$A$3:$AU$33,3+($B207*2),0)</f>
        <v>Lamb meat, raw</v>
      </c>
      <c r="F207" s="42">
        <f>VLOOKUP($A207,'Food full composition_all'!$A$3:$BR$33,4+($B207*2),0)</f>
        <v>20</v>
      </c>
      <c r="G207" s="142">
        <f t="shared" ref="G207:G215" si="33">F207*$D$206</f>
        <v>22.222222222222221</v>
      </c>
      <c r="H207" s="136">
        <f>VLOOKUP(E207,'Impact value reference table'!$B$3:$G$216,2,FALSE)</f>
        <v>116.96</v>
      </c>
      <c r="I207" s="222">
        <f t="shared" si="28"/>
        <v>25.99111111111111</v>
      </c>
      <c r="J207" s="138">
        <f>VLOOKUP(E207,'Impact value reference table'!$B$3:$G$216,3,FALSE)</f>
        <v>12.64</v>
      </c>
      <c r="K207" s="135">
        <f t="shared" si="29"/>
        <v>2.8088888888888892</v>
      </c>
      <c r="L207" s="138">
        <f>VLOOKUP(E207,'Impact value reference table'!$B$3:$G$216,4,FALSE)</f>
        <v>43.62</v>
      </c>
      <c r="M207" s="135">
        <f t="shared" si="30"/>
        <v>9.6933333333333334</v>
      </c>
      <c r="N207" s="138">
        <f>VLOOKUP(E207,'Impact value reference table'!$B$3:$G$216,5,FALSE)</f>
        <v>30.98</v>
      </c>
      <c r="O207" s="135">
        <f t="shared" si="31"/>
        <v>6.884444444444445</v>
      </c>
      <c r="P207" s="138">
        <f>VLOOKUP(E207,'Impact value reference table'!$B$3:$G$216,6,FALSE)</f>
        <v>569.62</v>
      </c>
      <c r="Q207" s="135">
        <f t="shared" si="32"/>
        <v>126.58222222222223</v>
      </c>
    </row>
    <row r="208" spans="1:17" ht="15.6">
      <c r="A208" s="26" t="s">
        <v>148</v>
      </c>
      <c r="B208" s="5">
        <v>3</v>
      </c>
      <c r="D208" s="42"/>
      <c r="E208" s="5" t="str">
        <f>VLOOKUP($A208,'Food full composition_all'!$A$3:$AU$33,3+($B208*2),0)</f>
        <v>Sweet potato, cooked</v>
      </c>
      <c r="F208" s="42">
        <f>VLOOKUP($A208,'Food full composition_all'!$A$3:$BR$33,4+($B208*2),0)</f>
        <v>31</v>
      </c>
      <c r="G208" s="142">
        <f t="shared" si="33"/>
        <v>34.444444444444443</v>
      </c>
      <c r="H208" s="136">
        <f>VLOOKUP(E208,'Impact value reference table'!$B$3:$G$216,2,FALSE)</f>
        <v>1.2</v>
      </c>
      <c r="I208" s="222">
        <f t="shared" si="28"/>
        <v>0.41333333333333333</v>
      </c>
      <c r="J208" s="138">
        <f>VLOOKUP(E208,'Impact value reference table'!$B$3:$G$216,3,FALSE)</f>
        <v>0.6</v>
      </c>
      <c r="K208" s="135">
        <f t="shared" si="29"/>
        <v>0.20666666666666667</v>
      </c>
      <c r="L208" s="138">
        <f>VLOOKUP(E208,'Impact value reference table'!$B$3:$G$216,4,FALSE)</f>
        <v>5.3</v>
      </c>
      <c r="M208" s="135">
        <f t="shared" si="30"/>
        <v>1.8255555555555554</v>
      </c>
      <c r="N208" s="138">
        <f>VLOOKUP(E208,'Impact value reference table'!$B$3:$G$216,5,FALSE)</f>
        <v>4.8</v>
      </c>
      <c r="O208" s="135">
        <f t="shared" si="31"/>
        <v>1.6533333333333333</v>
      </c>
      <c r="P208" s="138">
        <f>VLOOKUP(E208,'Impact value reference table'!$B$3:$G$216,6,FALSE)</f>
        <v>81</v>
      </c>
      <c r="Q208" s="135">
        <f t="shared" si="32"/>
        <v>27.900000000000002</v>
      </c>
    </row>
    <row r="209" spans="1:17" ht="15.6">
      <c r="A209" s="26" t="s">
        <v>148</v>
      </c>
      <c r="B209" s="5">
        <v>4</v>
      </c>
      <c r="D209" s="42"/>
      <c r="E209" s="5" t="str">
        <f>VLOOKUP($A209,'Food full composition_all'!$A$3:$AU$33,3+($B209*2),0)</f>
        <v>Beet pulp, unspecified</v>
      </c>
      <c r="F209" s="42">
        <f>VLOOKUP($A209,'Food full composition_all'!$A$3:$BR$33,4+($B209*2),0)</f>
        <v>7.2</v>
      </c>
      <c r="G209" s="142">
        <f t="shared" si="33"/>
        <v>8</v>
      </c>
      <c r="H209" s="136">
        <f>VLOOKUP(E209,'Impact value reference table'!$B$3:$G$216,2,FALSE)</f>
        <v>0.13</v>
      </c>
      <c r="I209" s="222">
        <f t="shared" si="28"/>
        <v>1.04E-2</v>
      </c>
      <c r="J209" s="138">
        <f>VLOOKUP(E209,'Impact value reference table'!$B$3:$G$216,3,FALSE)</f>
        <v>0.17</v>
      </c>
      <c r="K209" s="135">
        <f t="shared" si="29"/>
        <v>1.3600000000000001E-2</v>
      </c>
      <c r="L209" s="138">
        <f>VLOOKUP(E209,'Impact value reference table'!$B$3:$G$216,4,FALSE)</f>
        <v>1.25</v>
      </c>
      <c r="M209" s="135">
        <f t="shared" si="30"/>
        <v>0.1</v>
      </c>
      <c r="N209" s="138">
        <f>VLOOKUP(E209,'Impact value reference table'!$B$3:$G$216,5,FALSE)</f>
        <v>0.69</v>
      </c>
      <c r="O209" s="135">
        <f t="shared" si="31"/>
        <v>5.5199999999999999E-2</v>
      </c>
      <c r="P209" s="138">
        <f>VLOOKUP(E209,'Impact value reference table'!$B$3:$G$216,6,FALSE)</f>
        <v>12.09</v>
      </c>
      <c r="Q209" s="135">
        <f t="shared" si="32"/>
        <v>0.96719999999999995</v>
      </c>
    </row>
    <row r="210" spans="1:17" ht="15.6">
      <c r="A210" s="26" t="s">
        <v>148</v>
      </c>
      <c r="B210" s="5">
        <v>5</v>
      </c>
      <c r="D210" s="42"/>
      <c r="E210" s="5" t="str">
        <f>VLOOKUP($A210,'Food full composition_all'!$A$3:$AU$33,3+($B210*2),0)</f>
        <v>Flaxseed, unspecified</v>
      </c>
      <c r="F210" s="42">
        <f>VLOOKUP($A210,'Food full composition_all'!$A$3:$BR$33,4+($B210*2),0)</f>
        <v>4</v>
      </c>
      <c r="G210" s="142">
        <f t="shared" si="33"/>
        <v>4.4444444444444446</v>
      </c>
      <c r="H210" s="136">
        <f>VLOOKUP(E210,'Impact value reference table'!$B$3:$G$216,2,FALSE)</f>
        <v>3.55</v>
      </c>
      <c r="I210" s="222">
        <f t="shared" si="28"/>
        <v>0.15777777777777777</v>
      </c>
      <c r="J210" s="138">
        <f>VLOOKUP(E210,'Impact value reference table'!$B$3:$G$216,3,FALSE)</f>
        <v>0.39</v>
      </c>
      <c r="K210" s="135">
        <f t="shared" si="29"/>
        <v>1.7333333333333336E-2</v>
      </c>
      <c r="L210" s="138">
        <f>VLOOKUP(E210,'Impact value reference table'!$B$3:$G$216,4,FALSE)</f>
        <v>4.8600000000000003</v>
      </c>
      <c r="M210" s="135">
        <f t="shared" si="30"/>
        <v>0.21600000000000003</v>
      </c>
      <c r="N210" s="138">
        <f>VLOOKUP(E210,'Impact value reference table'!$B$3:$G$216,5,FALSE)</f>
        <v>3.89</v>
      </c>
      <c r="O210" s="135">
        <f t="shared" si="31"/>
        <v>0.17288888888888893</v>
      </c>
      <c r="P210" s="138">
        <f>VLOOKUP(E210,'Impact value reference table'!$B$3:$G$216,6,FALSE)</f>
        <v>99.24</v>
      </c>
      <c r="Q210" s="135">
        <f t="shared" si="32"/>
        <v>4.4106666666666667</v>
      </c>
    </row>
    <row r="211" spans="1:17" ht="15.6">
      <c r="A211" s="26" t="s">
        <v>148</v>
      </c>
      <c r="B211" s="5">
        <v>6</v>
      </c>
      <c r="D211" s="42"/>
      <c r="E211" s="5" t="str">
        <f>VLOOKUP($A211,'Food full composition_all'!$A$3:$AU$33,3+($B211*2),0)</f>
        <v>Lamb meal, unspecified</v>
      </c>
      <c r="F211" s="42">
        <f>VLOOKUP($A211,'Food full composition_all'!$A$3:$BR$33,4+($B211*2),0)</f>
        <v>4.3</v>
      </c>
      <c r="G211" s="142">
        <f t="shared" si="33"/>
        <v>4.7777777777777777</v>
      </c>
      <c r="H211" s="136">
        <f>VLOOKUP(E211,'Impact value reference table'!$B$3:$G$216,2,FALSE)</f>
        <v>345.5</v>
      </c>
      <c r="I211" s="222">
        <f t="shared" si="28"/>
        <v>16.507222222222222</v>
      </c>
      <c r="J211" s="138">
        <f>VLOOKUP(E211,'Impact value reference table'!$B$3:$G$216,3,FALSE)</f>
        <v>37.35</v>
      </c>
      <c r="K211" s="135">
        <f t="shared" si="29"/>
        <v>1.7845</v>
      </c>
      <c r="L211" s="138">
        <f>VLOOKUP(E211,'Impact value reference table'!$B$3:$G$216,4,FALSE)</f>
        <v>128.86000000000001</v>
      </c>
      <c r="M211" s="135">
        <f t="shared" si="30"/>
        <v>6.1566444444444448</v>
      </c>
      <c r="N211" s="138">
        <f>VLOOKUP(E211,'Impact value reference table'!$B$3:$G$216,5,FALSE)</f>
        <v>91.51</v>
      </c>
      <c r="O211" s="135">
        <f t="shared" si="31"/>
        <v>4.3721444444444444</v>
      </c>
      <c r="P211" s="138">
        <f>VLOOKUP(E211,'Impact value reference table'!$B$3:$G$216,6,FALSE)</f>
        <v>1682.68</v>
      </c>
      <c r="Q211" s="135">
        <f t="shared" si="32"/>
        <v>80.394711111111121</v>
      </c>
    </row>
    <row r="212" spans="1:17" ht="15.6">
      <c r="A212" s="26" t="s">
        <v>148</v>
      </c>
      <c r="B212" s="5">
        <v>7</v>
      </c>
      <c r="D212" s="42"/>
      <c r="E212" s="5" t="str">
        <f>VLOOKUP($A212,'Food full composition_all'!$A$3:$AU$33,3+($B212*2),0)</f>
        <v>Pea, cooked</v>
      </c>
      <c r="F212" s="42">
        <f>VLOOKUP($A212,'Food full composition_all'!$A$3:$BR$33,4+($B212*2),0)</f>
        <v>3.3</v>
      </c>
      <c r="G212" s="142">
        <f t="shared" si="33"/>
        <v>3.6666666666666665</v>
      </c>
      <c r="H212" s="136">
        <f>VLOOKUP(E212,'Impact value reference table'!$B$3:$G$216,2,FALSE)</f>
        <v>1.41</v>
      </c>
      <c r="I212" s="222">
        <f t="shared" si="28"/>
        <v>5.1699999999999996E-2</v>
      </c>
      <c r="J212" s="138">
        <f>VLOOKUP(E212,'Impact value reference table'!$B$3:$G$216,3,FALSE)</f>
        <v>12.72</v>
      </c>
      <c r="K212" s="135">
        <f t="shared" si="29"/>
        <v>0.46639999999999998</v>
      </c>
      <c r="L212" s="138">
        <f>VLOOKUP(E212,'Impact value reference table'!$B$3:$G$216,4,FALSE)</f>
        <v>2.69</v>
      </c>
      <c r="M212" s="135">
        <f t="shared" si="30"/>
        <v>9.8633333333333337E-2</v>
      </c>
      <c r="N212" s="138">
        <f>VLOOKUP(E212,'Impact value reference table'!$B$3:$G$216,5,FALSE)</f>
        <v>2.4</v>
      </c>
      <c r="O212" s="135">
        <f t="shared" si="31"/>
        <v>8.7999999999999995E-2</v>
      </c>
      <c r="P212" s="138">
        <f>VLOOKUP(E212,'Impact value reference table'!$B$3:$G$216,6,FALSE)</f>
        <v>125.81</v>
      </c>
      <c r="Q212" s="135">
        <f t="shared" si="32"/>
        <v>4.6130333333333331</v>
      </c>
    </row>
    <row r="213" spans="1:17" ht="15.6">
      <c r="A213" s="26" t="s">
        <v>148</v>
      </c>
      <c r="B213" s="5">
        <v>8</v>
      </c>
      <c r="D213" s="42"/>
      <c r="E213" s="5" t="str">
        <f>VLOOKUP($A213,'Food full composition_all'!$A$3:$AU$33,3+($B213*2),0)</f>
        <v>Sunflower oil, unspecified</v>
      </c>
      <c r="F213" s="42">
        <f>VLOOKUP($A213,'Food full composition_all'!$A$3:$BR$33,4+($B213*2),0)</f>
        <v>3.3</v>
      </c>
      <c r="G213" s="142">
        <f t="shared" si="33"/>
        <v>3.6666666666666665</v>
      </c>
      <c r="H213" s="136">
        <f>VLOOKUP(E213,'Impact value reference table'!$B$3:$G$216,2,FALSE)</f>
        <v>2.08</v>
      </c>
      <c r="I213" s="222">
        <f t="shared" si="28"/>
        <v>7.6266666666666663E-2</v>
      </c>
      <c r="J213" s="138">
        <f>VLOOKUP(E213,'Impact value reference table'!$B$3:$G$216,3,FALSE)</f>
        <v>0.42</v>
      </c>
      <c r="K213" s="135">
        <f t="shared" si="29"/>
        <v>1.5399999999999999E-2</v>
      </c>
      <c r="L213" s="138">
        <f>VLOOKUP(E213,'Impact value reference table'!$B$3:$G$216,4,FALSE)</f>
        <v>3.11</v>
      </c>
      <c r="M213" s="135">
        <f t="shared" si="30"/>
        <v>0.11403333333333332</v>
      </c>
      <c r="N213" s="138">
        <f>VLOOKUP(E213,'Impact value reference table'!$B$3:$G$216,5,FALSE)</f>
        <v>5.67</v>
      </c>
      <c r="O213" s="135">
        <f t="shared" si="31"/>
        <v>0.2079</v>
      </c>
      <c r="P213" s="138">
        <f>VLOOKUP(E213,'Impact value reference table'!$B$3:$G$216,6,FALSE)</f>
        <v>112</v>
      </c>
      <c r="Q213" s="135">
        <f t="shared" si="32"/>
        <v>4.1066666666666665</v>
      </c>
    </row>
    <row r="214" spans="1:17" ht="15.6">
      <c r="A214" s="26" t="s">
        <v>148</v>
      </c>
      <c r="B214" s="5">
        <v>9</v>
      </c>
      <c r="D214" s="42"/>
      <c r="E214" s="5" t="str">
        <f>VLOOKUP($A214,'Food full composition_all'!$A$3:$AU$33,3+($B214*2),0)</f>
        <v xml:space="preserve">Botanicals </v>
      </c>
      <c r="F214" s="42">
        <f>VLOOKUP($A214,'Food full composition_all'!$A$3:$BR$33,4+($B214*2),0)</f>
        <v>0</v>
      </c>
      <c r="G214" s="142">
        <f t="shared" si="33"/>
        <v>0</v>
      </c>
      <c r="H214" s="136"/>
      <c r="I214" s="222">
        <f t="shared" si="28"/>
        <v>0</v>
      </c>
      <c r="J214" s="138"/>
      <c r="K214" s="135">
        <f t="shared" si="29"/>
        <v>0</v>
      </c>
      <c r="L214" s="138"/>
      <c r="M214" s="135">
        <f t="shared" si="30"/>
        <v>0</v>
      </c>
      <c r="N214" s="138"/>
      <c r="O214" s="135">
        <f t="shared" si="31"/>
        <v>0</v>
      </c>
      <c r="P214" s="138"/>
      <c r="Q214" s="135">
        <f t="shared" si="32"/>
        <v>0</v>
      </c>
    </row>
    <row r="215" spans="1:17" s="179" customFormat="1" ht="15.6">
      <c r="A215" s="185" t="s">
        <v>148</v>
      </c>
      <c r="B215" s="179">
        <v>10</v>
      </c>
      <c r="D215" s="181"/>
      <c r="E215" s="179" t="str">
        <f>VLOOKUP($A215,'Food full composition_all'!$A$3:$AU$33,3+($B215*2),0)</f>
        <v>Minerals</v>
      </c>
      <c r="F215" s="181">
        <f>VLOOKUP($A215,'Food full composition_all'!$A$3:$BR$33,4+($B215*2),0)</f>
        <v>0</v>
      </c>
      <c r="G215" s="186">
        <f t="shared" si="33"/>
        <v>0</v>
      </c>
      <c r="H215" s="182"/>
      <c r="I215" s="223">
        <f t="shared" si="28"/>
        <v>0</v>
      </c>
      <c r="J215" s="183"/>
      <c r="K215" s="184">
        <f t="shared" si="29"/>
        <v>0</v>
      </c>
      <c r="L215" s="183"/>
      <c r="M215" s="184">
        <f t="shared" si="30"/>
        <v>0</v>
      </c>
      <c r="N215" s="183"/>
      <c r="O215" s="184">
        <f t="shared" si="31"/>
        <v>0</v>
      </c>
      <c r="P215" s="183"/>
      <c r="Q215" s="184">
        <f t="shared" si="32"/>
        <v>0</v>
      </c>
    </row>
    <row r="216" spans="1:17" ht="15.6">
      <c r="A216" s="26" t="s">
        <v>150</v>
      </c>
      <c r="B216" s="5">
        <v>1</v>
      </c>
      <c r="C216" s="5">
        <v>10</v>
      </c>
      <c r="D216" s="42">
        <f>100/(100-C216)</f>
        <v>1.1111111111111112</v>
      </c>
      <c r="E216" s="5" t="str">
        <f>VLOOKUP($A216,'Food full composition_all'!$A$3:$AU$33,3+($B216*2),0)</f>
        <v>Lamb meal, unspecified</v>
      </c>
      <c r="F216" s="42">
        <f>VLOOKUP($A216,'Food full composition_all'!$A$3:$BR$33,4+($B216*2),0)</f>
        <v>23.5</v>
      </c>
      <c r="G216" s="142">
        <f>F216*$D$216</f>
        <v>26.111111111111111</v>
      </c>
      <c r="H216" s="136">
        <f>VLOOKUP(E216,'Impact value reference table'!$B$3:$G$216,2,FALSE)</f>
        <v>345.5</v>
      </c>
      <c r="I216" s="222">
        <f t="shared" si="28"/>
        <v>90.213888888888889</v>
      </c>
      <c r="J216" s="138">
        <f>VLOOKUP(E216,'Impact value reference table'!$B$3:$G$216,3,FALSE)</f>
        <v>37.35</v>
      </c>
      <c r="K216" s="135">
        <f t="shared" si="29"/>
        <v>9.7524999999999995</v>
      </c>
      <c r="L216" s="138">
        <f>VLOOKUP(E216,'Impact value reference table'!$B$3:$G$216,4,FALSE)</f>
        <v>128.86000000000001</v>
      </c>
      <c r="M216" s="135">
        <f t="shared" si="30"/>
        <v>33.646777777777785</v>
      </c>
      <c r="N216" s="138">
        <f>VLOOKUP(E216,'Impact value reference table'!$B$3:$G$216,5,FALSE)</f>
        <v>91.51</v>
      </c>
      <c r="O216" s="135">
        <f t="shared" si="31"/>
        <v>23.894277777777777</v>
      </c>
      <c r="P216" s="138">
        <f>VLOOKUP(E216,'Impact value reference table'!$B$3:$G$216,6,FALSE)</f>
        <v>1682.68</v>
      </c>
      <c r="Q216" s="135">
        <f t="shared" si="32"/>
        <v>439.36644444444448</v>
      </c>
    </row>
    <row r="217" spans="1:17" ht="15.6">
      <c r="A217" s="26" t="s">
        <v>150</v>
      </c>
      <c r="B217" s="5">
        <v>2</v>
      </c>
      <c r="D217" s="42"/>
      <c r="E217" s="5" t="str">
        <f>VLOOKUP($A217,'Food full composition_all'!$A$3:$AU$33,3+($B217*2),0)</f>
        <v>Barley, unspecified</v>
      </c>
      <c r="F217" s="42">
        <f>VLOOKUP($A217,'Food full composition_all'!$A$3:$BR$33,4+($B217*2),0)</f>
        <v>17</v>
      </c>
      <c r="G217" s="142">
        <f t="shared" ref="G217:G234" si="34">F217*$D$216</f>
        <v>18.888888888888889</v>
      </c>
      <c r="H217" s="136">
        <f>VLOOKUP(E217,'Impact value reference table'!$B$3:$G$216,2,FALSE)</f>
        <v>0.2</v>
      </c>
      <c r="I217" s="222">
        <f t="shared" si="28"/>
        <v>3.7777777777777778E-2</v>
      </c>
      <c r="J217" s="138">
        <f>VLOOKUP(E217,'Impact value reference table'!$B$3:$G$216,3,FALSE)</f>
        <v>0.22</v>
      </c>
      <c r="K217" s="135">
        <f t="shared" si="29"/>
        <v>4.1555555555555561E-2</v>
      </c>
      <c r="L217" s="138">
        <f>VLOOKUP(E217,'Impact value reference table'!$B$3:$G$216,4,FALSE)</f>
        <v>0.24</v>
      </c>
      <c r="M217" s="135">
        <f t="shared" si="30"/>
        <v>4.533333333333333E-2</v>
      </c>
      <c r="N217" s="138">
        <f>VLOOKUP(E217,'Impact value reference table'!$B$3:$G$216,5,FALSE)</f>
        <v>0.09</v>
      </c>
      <c r="O217" s="135">
        <f t="shared" si="31"/>
        <v>1.7000000000000001E-2</v>
      </c>
      <c r="P217" s="138">
        <f>VLOOKUP(E217,'Impact value reference table'!$B$3:$G$216,6,FALSE)</f>
        <v>0.55000000000000004</v>
      </c>
      <c r="Q217" s="135">
        <f t="shared" si="32"/>
        <v>0.10388888888888891</v>
      </c>
    </row>
    <row r="218" spans="1:17" ht="15.6">
      <c r="A218" s="26" t="s">
        <v>150</v>
      </c>
      <c r="B218" s="5">
        <v>3</v>
      </c>
      <c r="D218" s="42"/>
      <c r="E218" s="5" t="str">
        <f>VLOOKUP($A218,'Food full composition_all'!$A$3:$AU$33,3+($B218*2),0)</f>
        <v>Brown rice, cooked</v>
      </c>
      <c r="F218" s="42">
        <f>VLOOKUP($A218,'Food full composition_all'!$A$3:$BR$33,4+($B218*2),0)</f>
        <v>18.7</v>
      </c>
      <c r="G218" s="142">
        <f t="shared" si="34"/>
        <v>20.777777777777779</v>
      </c>
      <c r="H218" s="136">
        <f>VLOOKUP(E218,'Impact value reference table'!$B$3:$G$216,2,FALSE)</f>
        <v>0.8</v>
      </c>
      <c r="I218" s="222">
        <f t="shared" si="28"/>
        <v>0.16622222222222224</v>
      </c>
      <c r="J218" s="138">
        <f>VLOOKUP(E218,'Impact value reference table'!$B$3:$G$216,3,FALSE)</f>
        <v>1.2</v>
      </c>
      <c r="K218" s="135">
        <f t="shared" si="29"/>
        <v>0.24933333333333335</v>
      </c>
      <c r="L218" s="138">
        <f>VLOOKUP(E218,'Impact value reference table'!$B$3:$G$216,4,FALSE)</f>
        <v>7.4</v>
      </c>
      <c r="M218" s="135">
        <f t="shared" si="30"/>
        <v>1.5375555555555558</v>
      </c>
      <c r="N218" s="138">
        <f>VLOOKUP(E218,'Impact value reference table'!$B$3:$G$216,5,FALSE)</f>
        <v>10</v>
      </c>
      <c r="O218" s="135">
        <f t="shared" si="31"/>
        <v>2.0777777777777779</v>
      </c>
      <c r="P218" s="138">
        <f>VLOOKUP(E218,'Impact value reference table'!$B$3:$G$216,6,FALSE)</f>
        <v>610</v>
      </c>
      <c r="Q218" s="135">
        <f t="shared" si="32"/>
        <v>126.74444444444444</v>
      </c>
    </row>
    <row r="219" spans="1:17" ht="15.6">
      <c r="A219" s="26" t="s">
        <v>150</v>
      </c>
      <c r="B219" s="5">
        <v>4</v>
      </c>
      <c r="D219" s="42"/>
      <c r="E219" s="5" t="str">
        <f>VLOOKUP($A219,'Food full composition_all'!$A$3:$AU$33,3+($B219*2),0)</f>
        <v>White rice, cooked</v>
      </c>
      <c r="F219" s="42">
        <f>VLOOKUP($A219,'Food full composition_all'!$A$3:$BR$33,4+($B219*2),0)</f>
        <v>7.2</v>
      </c>
      <c r="G219" s="142">
        <f t="shared" si="34"/>
        <v>8</v>
      </c>
      <c r="H219" s="136">
        <f>VLOOKUP(E219,'Impact value reference table'!$B$3:$G$216,2,FALSE)</f>
        <v>0.8</v>
      </c>
      <c r="I219" s="222">
        <f t="shared" si="28"/>
        <v>6.4000000000000001E-2</v>
      </c>
      <c r="J219" s="138">
        <f>VLOOKUP(E219,'Impact value reference table'!$B$3:$G$216,3,FALSE)</f>
        <v>1.2</v>
      </c>
      <c r="K219" s="135">
        <f t="shared" si="29"/>
        <v>9.6000000000000002E-2</v>
      </c>
      <c r="L219" s="138">
        <f>VLOOKUP(E219,'Impact value reference table'!$B$3:$G$216,4,FALSE)</f>
        <v>7.4</v>
      </c>
      <c r="M219" s="135">
        <f t="shared" si="30"/>
        <v>0.59200000000000008</v>
      </c>
      <c r="N219" s="138">
        <f>VLOOKUP(E219,'Impact value reference table'!$B$3:$G$216,5,FALSE)</f>
        <v>10</v>
      </c>
      <c r="O219" s="135">
        <f t="shared" si="31"/>
        <v>0.8</v>
      </c>
      <c r="P219" s="138">
        <f>VLOOKUP(E219,'Impact value reference table'!$B$3:$G$216,6,FALSE)</f>
        <v>610</v>
      </c>
      <c r="Q219" s="135">
        <f t="shared" si="32"/>
        <v>48.8</v>
      </c>
    </row>
    <row r="220" spans="1:17" ht="15.6">
      <c r="A220" s="26" t="s">
        <v>150</v>
      </c>
      <c r="B220" s="5">
        <v>5</v>
      </c>
      <c r="D220" s="42"/>
      <c r="E220" s="5" t="str">
        <f>VLOOKUP($A220,'Food full composition_all'!$A$3:$AU$33,3+($B220*2),0)</f>
        <v>Flaxseed, unspecified</v>
      </c>
      <c r="F220" s="42">
        <f>VLOOKUP($A220,'Food full composition_all'!$A$3:$BR$33,4+($B220*2),0)</f>
        <v>5.8</v>
      </c>
      <c r="G220" s="142">
        <f t="shared" si="34"/>
        <v>6.4444444444444446</v>
      </c>
      <c r="H220" s="136">
        <f>VLOOKUP(E220,'Impact value reference table'!$B$3:$G$216,2,FALSE)</f>
        <v>3.55</v>
      </c>
      <c r="I220" s="222">
        <f t="shared" si="28"/>
        <v>0.22877777777777777</v>
      </c>
      <c r="J220" s="138">
        <f>VLOOKUP(E220,'Impact value reference table'!$B$3:$G$216,3,FALSE)</f>
        <v>0.39</v>
      </c>
      <c r="K220" s="135">
        <f t="shared" si="29"/>
        <v>2.5133333333333337E-2</v>
      </c>
      <c r="L220" s="138">
        <f>VLOOKUP(E220,'Impact value reference table'!$B$3:$G$216,4,FALSE)</f>
        <v>4.8600000000000003</v>
      </c>
      <c r="M220" s="135">
        <f t="shared" si="30"/>
        <v>0.31320000000000003</v>
      </c>
      <c r="N220" s="138">
        <f>VLOOKUP(E220,'Impact value reference table'!$B$3:$G$216,5,FALSE)</f>
        <v>3.89</v>
      </c>
      <c r="O220" s="135">
        <f t="shared" si="31"/>
        <v>0.25068888888888891</v>
      </c>
      <c r="P220" s="138">
        <f>VLOOKUP(E220,'Impact value reference table'!$B$3:$G$216,6,FALSE)</f>
        <v>99.24</v>
      </c>
      <c r="Q220" s="135">
        <f t="shared" si="32"/>
        <v>6.3954666666666666</v>
      </c>
    </row>
    <row r="221" spans="1:17" ht="15.6">
      <c r="A221" s="26" t="s">
        <v>150</v>
      </c>
      <c r="B221" s="5">
        <v>6</v>
      </c>
      <c r="D221" s="42"/>
      <c r="E221" s="5" t="str">
        <f>VLOOKUP($A221,'Food full composition_all'!$A$3:$AU$33,3+($B221*2),0)</f>
        <v>Sweet potato, cooked</v>
      </c>
      <c r="F221" s="42">
        <f>VLOOKUP($A221,'Food full composition_all'!$A$3:$BR$33,4+($B221*2),0)</f>
        <v>3.9</v>
      </c>
      <c r="G221" s="142">
        <f t="shared" si="34"/>
        <v>4.333333333333333</v>
      </c>
      <c r="H221" s="136">
        <f>VLOOKUP(E221,'Impact value reference table'!$B$3:$G$216,2,FALSE)</f>
        <v>1.2</v>
      </c>
      <c r="I221" s="222">
        <f t="shared" si="28"/>
        <v>5.1999999999999998E-2</v>
      </c>
      <c r="J221" s="138">
        <f>VLOOKUP(E221,'Impact value reference table'!$B$3:$G$216,3,FALSE)</f>
        <v>0.6</v>
      </c>
      <c r="K221" s="135">
        <f t="shared" si="29"/>
        <v>2.5999999999999999E-2</v>
      </c>
      <c r="L221" s="138">
        <f>VLOOKUP(E221,'Impact value reference table'!$B$3:$G$216,4,FALSE)</f>
        <v>5.3</v>
      </c>
      <c r="M221" s="135">
        <f t="shared" si="30"/>
        <v>0.22966666666666666</v>
      </c>
      <c r="N221" s="138">
        <f>VLOOKUP(E221,'Impact value reference table'!$B$3:$G$216,5,FALSE)</f>
        <v>4.8</v>
      </c>
      <c r="O221" s="135">
        <f t="shared" si="31"/>
        <v>0.20799999999999999</v>
      </c>
      <c r="P221" s="138">
        <f>VLOOKUP(E221,'Impact value reference table'!$B$3:$G$216,6,FALSE)</f>
        <v>81</v>
      </c>
      <c r="Q221" s="135">
        <f t="shared" si="32"/>
        <v>3.51</v>
      </c>
    </row>
    <row r="222" spans="1:17" ht="15.6">
      <c r="A222" s="26" t="s">
        <v>150</v>
      </c>
      <c r="B222" s="5">
        <v>7</v>
      </c>
      <c r="D222" s="42"/>
      <c r="E222" s="5" t="str">
        <f>VLOOKUP($A222,'Food full composition_all'!$A$3:$AU$33,3+($B222*2),0)</f>
        <v>Lamb meal, unspecified</v>
      </c>
      <c r="F222" s="42">
        <f>VLOOKUP($A222,'Food full composition_all'!$A$3:$BR$33,4+($B222*2),0)</f>
        <v>3.5</v>
      </c>
      <c r="G222" s="142">
        <f t="shared" si="34"/>
        <v>3.8888888888888893</v>
      </c>
      <c r="H222" s="136">
        <f>VLOOKUP(E222,'Impact value reference table'!$B$3:$G$216,2,FALSE)</f>
        <v>345.5</v>
      </c>
      <c r="I222" s="222">
        <f t="shared" si="28"/>
        <v>13.436111111111114</v>
      </c>
      <c r="J222" s="138">
        <f>VLOOKUP(E222,'Impact value reference table'!$B$3:$G$216,3,FALSE)</f>
        <v>37.35</v>
      </c>
      <c r="K222" s="135">
        <f t="shared" si="29"/>
        <v>1.4525000000000001</v>
      </c>
      <c r="L222" s="138">
        <f>VLOOKUP(E222,'Impact value reference table'!$B$3:$G$216,4,FALSE)</f>
        <v>128.86000000000001</v>
      </c>
      <c r="M222" s="135">
        <f t="shared" si="30"/>
        <v>5.0112222222222238</v>
      </c>
      <c r="N222" s="138">
        <f>VLOOKUP(E222,'Impact value reference table'!$B$3:$G$216,5,FALSE)</f>
        <v>91.51</v>
      </c>
      <c r="O222" s="135">
        <f t="shared" si="31"/>
        <v>3.5587222222222228</v>
      </c>
      <c r="P222" s="138">
        <f>VLOOKUP(E222,'Impact value reference table'!$B$3:$G$216,6,FALSE)</f>
        <v>1682.68</v>
      </c>
      <c r="Q222" s="135">
        <f t="shared" si="32"/>
        <v>65.437555555555576</v>
      </c>
    </row>
    <row r="223" spans="1:17" ht="15.6">
      <c r="A223" s="26" t="s">
        <v>150</v>
      </c>
      <c r="B223" s="5">
        <v>8</v>
      </c>
      <c r="D223" s="42"/>
      <c r="E223" s="5" t="str">
        <f>VLOOKUP($A223,'Food full composition_all'!$A$3:$AU$33,3+($B223*2),0)</f>
        <v>Lamb meal, unspecified</v>
      </c>
      <c r="F223" s="42">
        <f>VLOOKUP($A223,'Food full composition_all'!$A$3:$BR$33,4+($B223*2),0)</f>
        <v>2.9</v>
      </c>
      <c r="G223" s="142">
        <f t="shared" si="34"/>
        <v>3.2222222222222223</v>
      </c>
      <c r="H223" s="136">
        <f>VLOOKUP(E223,'Impact value reference table'!$B$3:$G$216,2,FALSE)</f>
        <v>345.5</v>
      </c>
      <c r="I223" s="222">
        <f t="shared" si="28"/>
        <v>11.132777777777779</v>
      </c>
      <c r="J223" s="138">
        <f>VLOOKUP(E223,'Impact value reference table'!$B$3:$G$216,3,FALSE)</f>
        <v>37.35</v>
      </c>
      <c r="K223" s="135">
        <f t="shared" si="29"/>
        <v>1.2035</v>
      </c>
      <c r="L223" s="138">
        <f>VLOOKUP(E223,'Impact value reference table'!$B$3:$G$216,4,FALSE)</f>
        <v>128.86000000000001</v>
      </c>
      <c r="M223" s="135">
        <f t="shared" si="30"/>
        <v>4.1521555555555567</v>
      </c>
      <c r="N223" s="138">
        <f>VLOOKUP(E223,'Impact value reference table'!$B$3:$G$216,5,FALSE)</f>
        <v>91.51</v>
      </c>
      <c r="O223" s="135">
        <f t="shared" si="31"/>
        <v>2.9486555555555558</v>
      </c>
      <c r="P223" s="138">
        <f>VLOOKUP(E223,'Impact value reference table'!$B$3:$G$216,6,FALSE)</f>
        <v>1682.68</v>
      </c>
      <c r="Q223" s="135">
        <f t="shared" si="32"/>
        <v>54.219688888888896</v>
      </c>
    </row>
    <row r="224" spans="1:17" ht="15.6">
      <c r="A224" s="26" t="s">
        <v>150</v>
      </c>
      <c r="B224" s="5">
        <v>9</v>
      </c>
      <c r="D224" s="42"/>
      <c r="E224" s="5" t="str">
        <f>VLOOKUP($A224,'Food full composition_all'!$A$3:$AU$33,3+($B224*2),0)</f>
        <v>Sugarcane fiber, unspecified</v>
      </c>
      <c r="F224" s="42">
        <f>VLOOKUP($A224,'Food full composition_all'!$A$3:$BR$33,4+($B224*2),0)</f>
        <v>1.2</v>
      </c>
      <c r="G224" s="142">
        <f t="shared" si="34"/>
        <v>1.3333333333333333</v>
      </c>
      <c r="H224" s="136">
        <f>VLOOKUP(E224,'Impact value reference table'!$B$3:$G$216,2,FALSE)</f>
        <v>0</v>
      </c>
      <c r="I224" s="222">
        <f t="shared" si="28"/>
        <v>0</v>
      </c>
      <c r="J224" s="138">
        <f>VLOOKUP(E224,'Impact value reference table'!$B$3:$G$216,3,FALSE)</f>
        <v>0</v>
      </c>
      <c r="K224" s="135">
        <f t="shared" si="29"/>
        <v>0</v>
      </c>
      <c r="L224" s="138">
        <f>VLOOKUP(E224,'Impact value reference table'!$B$3:$G$216,4,FALSE)</f>
        <v>0</v>
      </c>
      <c r="M224" s="135">
        <f t="shared" si="30"/>
        <v>0</v>
      </c>
      <c r="N224" s="138">
        <f>VLOOKUP(E224,'Impact value reference table'!$B$3:$G$216,5,FALSE)</f>
        <v>0</v>
      </c>
      <c r="O224" s="135">
        <f t="shared" si="31"/>
        <v>0</v>
      </c>
      <c r="P224" s="138">
        <f>VLOOKUP(E224,'Impact value reference table'!$B$3:$G$216,6,FALSE)</f>
        <v>0</v>
      </c>
      <c r="Q224" s="135">
        <f t="shared" si="32"/>
        <v>0</v>
      </c>
    </row>
    <row r="225" spans="1:17" ht="15.6">
      <c r="A225" s="26" t="s">
        <v>150</v>
      </c>
      <c r="B225" s="5">
        <v>10</v>
      </c>
      <c r="D225" s="42"/>
      <c r="E225" s="5" t="str">
        <f>VLOOKUP($A225,'Food full composition_all'!$A$3:$AU$33,3+($B225*2),0)</f>
        <v>Alfalfa meal</v>
      </c>
      <c r="F225" s="42">
        <f>VLOOKUP($A225,'Food full composition_all'!$A$3:$BR$33,4+($B225*2),0)</f>
        <v>0</v>
      </c>
      <c r="G225" s="142">
        <f t="shared" si="34"/>
        <v>0</v>
      </c>
      <c r="H225" s="136"/>
      <c r="I225" s="222">
        <f t="shared" si="28"/>
        <v>0</v>
      </c>
      <c r="J225" s="138"/>
      <c r="K225" s="135">
        <f t="shared" si="29"/>
        <v>0</v>
      </c>
      <c r="L225" s="138"/>
      <c r="M225" s="135">
        <f t="shared" si="30"/>
        <v>0</v>
      </c>
      <c r="N225" s="138"/>
      <c r="O225" s="135">
        <f t="shared" si="31"/>
        <v>0</v>
      </c>
      <c r="P225" s="138"/>
      <c r="Q225" s="135">
        <f t="shared" si="32"/>
        <v>0</v>
      </c>
    </row>
    <row r="226" spans="1:17" ht="15.6">
      <c r="A226" s="26" t="s">
        <v>150</v>
      </c>
      <c r="B226" s="5">
        <v>11</v>
      </c>
      <c r="D226" s="42"/>
      <c r="E226" s="5" t="str">
        <f>VLOOKUP($A226,'Food full composition_all'!$A$3:$AU$33,3+($B226*2),0)</f>
        <v>Sunflower oil, unspecified</v>
      </c>
      <c r="F226" s="42">
        <f>VLOOKUP($A226,'Food full composition_all'!$A$3:$BR$33,4+($B226*2),0)</f>
        <v>0.3775</v>
      </c>
      <c r="G226" s="142">
        <f t="shared" si="34"/>
        <v>0.41944444444444445</v>
      </c>
      <c r="H226" s="136">
        <f>VLOOKUP(E226,'Impact value reference table'!$B$3:$G$216,2,FALSE)</f>
        <v>2.08</v>
      </c>
      <c r="I226" s="222">
        <f t="shared" si="28"/>
        <v>8.7244444444444444E-3</v>
      </c>
      <c r="J226" s="138">
        <f>VLOOKUP(E226,'Impact value reference table'!$B$3:$G$216,3,FALSE)</f>
        <v>0.42</v>
      </c>
      <c r="K226" s="135">
        <f t="shared" si="29"/>
        <v>1.7616666666666666E-3</v>
      </c>
      <c r="L226" s="138">
        <f>VLOOKUP(E226,'Impact value reference table'!$B$3:$G$216,4,FALSE)</f>
        <v>3.11</v>
      </c>
      <c r="M226" s="135">
        <f t="shared" si="30"/>
        <v>1.3044722222222221E-2</v>
      </c>
      <c r="N226" s="138">
        <f>VLOOKUP(E226,'Impact value reference table'!$B$3:$G$216,5,FALSE)</f>
        <v>5.67</v>
      </c>
      <c r="O226" s="135">
        <f t="shared" si="31"/>
        <v>2.3782500000000002E-2</v>
      </c>
      <c r="P226" s="138">
        <f>VLOOKUP(E226,'Impact value reference table'!$B$3:$G$216,6,FALSE)</f>
        <v>112</v>
      </c>
      <c r="Q226" s="135">
        <f t="shared" si="32"/>
        <v>0.46977777777777785</v>
      </c>
    </row>
    <row r="227" spans="1:17" ht="15.6">
      <c r="A227" s="26" t="s">
        <v>150</v>
      </c>
      <c r="B227" s="5">
        <v>12</v>
      </c>
      <c r="D227" s="42"/>
      <c r="E227" s="5" t="str">
        <f>VLOOKUP($A227,'Food full composition_all'!$A$3:$AU$33,3+($B227*2),0)</f>
        <v xml:space="preserve">Seaweed </v>
      </c>
      <c r="F227" s="42">
        <f>VLOOKUP($A227,'Food full composition_all'!$A$3:$BR$33,4+($B227*2),0)</f>
        <v>0</v>
      </c>
      <c r="G227" s="142">
        <f t="shared" si="34"/>
        <v>0</v>
      </c>
      <c r="H227" s="136"/>
      <c r="I227" s="222">
        <f t="shared" si="28"/>
        <v>0</v>
      </c>
      <c r="J227" s="138"/>
      <c r="K227" s="135">
        <f t="shared" si="29"/>
        <v>0</v>
      </c>
      <c r="L227" s="138"/>
      <c r="M227" s="135">
        <f t="shared" si="30"/>
        <v>0</v>
      </c>
      <c r="N227" s="138"/>
      <c r="O227" s="135">
        <f t="shared" si="31"/>
        <v>0</v>
      </c>
      <c r="P227" s="138"/>
      <c r="Q227" s="135">
        <f t="shared" si="32"/>
        <v>0</v>
      </c>
    </row>
    <row r="228" spans="1:17" ht="15.6">
      <c r="A228" s="26" t="s">
        <v>150</v>
      </c>
      <c r="B228" s="5">
        <v>13</v>
      </c>
      <c r="D228" s="42"/>
      <c r="E228" s="5" t="str">
        <f>VLOOKUP($A228,'Food full composition_all'!$A$3:$AU$33,3+($B228*2),0)</f>
        <v>Sodium chloride</v>
      </c>
      <c r="F228" s="42">
        <f>VLOOKUP($A228,'Food full composition_all'!$A$3:$BR$33,4+($B228*2),0)</f>
        <v>0</v>
      </c>
      <c r="G228" s="142">
        <f t="shared" si="34"/>
        <v>0</v>
      </c>
      <c r="H228" s="136"/>
      <c r="I228" s="222">
        <f t="shared" si="28"/>
        <v>0</v>
      </c>
      <c r="J228" s="138"/>
      <c r="K228" s="135">
        <f t="shared" si="29"/>
        <v>0</v>
      </c>
      <c r="L228" s="138"/>
      <c r="M228" s="135">
        <f t="shared" si="30"/>
        <v>0</v>
      </c>
      <c r="N228" s="138"/>
      <c r="O228" s="135">
        <f t="shared" si="31"/>
        <v>0</v>
      </c>
      <c r="P228" s="138"/>
      <c r="Q228" s="135">
        <f t="shared" si="32"/>
        <v>0</v>
      </c>
    </row>
    <row r="229" spans="1:17" ht="15.6">
      <c r="A229" s="26" t="s">
        <v>150</v>
      </c>
      <c r="B229" s="5">
        <v>14</v>
      </c>
      <c r="D229" s="42"/>
      <c r="E229" s="5" t="str">
        <f>VLOOKUP($A229,'Food full composition_all'!$A$3:$AU$33,3+($B229*2),0)</f>
        <v>Fish oil, unspecified</v>
      </c>
      <c r="F229" s="42">
        <f>VLOOKUP($A229,'Food full composition_all'!$A$3:$BR$33,4+($B229*2),0)</f>
        <v>0.5</v>
      </c>
      <c r="G229" s="142">
        <f t="shared" si="34"/>
        <v>0.55555555555555558</v>
      </c>
      <c r="H229" s="136">
        <f>VLOOKUP(E229,'Impact value reference table'!$B$3:$G$216,2,FALSE)</f>
        <v>0</v>
      </c>
      <c r="I229" s="222">
        <f t="shared" si="28"/>
        <v>0</v>
      </c>
      <c r="J229" s="138">
        <f>VLOOKUP(E229,'Impact value reference table'!$B$3:$G$216,3,FALSE)</f>
        <v>0</v>
      </c>
      <c r="K229" s="135">
        <f t="shared" si="29"/>
        <v>0</v>
      </c>
      <c r="L229" s="138">
        <f>VLOOKUP(E229,'Impact value reference table'!$B$3:$G$216,4,FALSE)</f>
        <v>0</v>
      </c>
      <c r="M229" s="135">
        <f t="shared" si="30"/>
        <v>0</v>
      </c>
      <c r="N229" s="138">
        <f>VLOOKUP(E229,'Impact value reference table'!$B$3:$G$216,5,FALSE)</f>
        <v>0</v>
      </c>
      <c r="O229" s="135">
        <f t="shared" si="31"/>
        <v>0</v>
      </c>
      <c r="P229" s="138">
        <f>VLOOKUP(E229,'Impact value reference table'!$B$3:$G$216,6,FALSE)</f>
        <v>0</v>
      </c>
      <c r="Q229" s="135">
        <f t="shared" si="32"/>
        <v>0</v>
      </c>
    </row>
    <row r="230" spans="1:17" ht="15.6">
      <c r="A230" s="26" t="s">
        <v>150</v>
      </c>
      <c r="B230" s="5">
        <v>15</v>
      </c>
      <c r="D230" s="42"/>
      <c r="E230" s="5" t="str">
        <f>VLOOKUP($A230,'Food full composition_all'!$A$3:$AU$33,3+($B230*2),0)</f>
        <v>Potassium chloride</v>
      </c>
      <c r="F230" s="42">
        <f>VLOOKUP($A230,'Food full composition_all'!$A$3:$BR$33,4+($B230*2),0)</f>
        <v>0</v>
      </c>
      <c r="G230" s="142">
        <f t="shared" si="34"/>
        <v>0</v>
      </c>
      <c r="H230" s="136"/>
      <c r="I230" s="222">
        <f t="shared" si="28"/>
        <v>0</v>
      </c>
      <c r="J230" s="138"/>
      <c r="K230" s="135">
        <f t="shared" si="29"/>
        <v>0</v>
      </c>
      <c r="L230" s="138"/>
      <c r="M230" s="135">
        <f t="shared" si="30"/>
        <v>0</v>
      </c>
      <c r="N230" s="138"/>
      <c r="O230" s="135">
        <f t="shared" si="31"/>
        <v>0</v>
      </c>
      <c r="P230" s="138"/>
      <c r="Q230" s="135">
        <f t="shared" si="32"/>
        <v>0</v>
      </c>
    </row>
    <row r="231" spans="1:17" ht="15.6">
      <c r="A231" s="26" t="s">
        <v>150</v>
      </c>
      <c r="B231" s="5">
        <v>16</v>
      </c>
      <c r="D231" s="42"/>
      <c r="E231" s="5" t="str">
        <f>VLOOKUP($A231,'Food full composition_all'!$A$3:$AU$33,3+($B231*2),0)</f>
        <v xml:space="preserve">Chia seeds, raw seeds </v>
      </c>
      <c r="F231" s="42">
        <f>VLOOKUP($A231,'Food full composition_all'!$A$3:$BR$33,4+($B231*2),0)</f>
        <v>0.1</v>
      </c>
      <c r="G231" s="142">
        <f t="shared" si="34"/>
        <v>0.11111111111111112</v>
      </c>
      <c r="H231" s="136"/>
      <c r="I231" s="222">
        <f t="shared" si="28"/>
        <v>0</v>
      </c>
      <c r="J231" s="138"/>
      <c r="K231" s="135">
        <f t="shared" si="29"/>
        <v>0</v>
      </c>
      <c r="L231" s="138"/>
      <c r="M231" s="135">
        <f t="shared" si="30"/>
        <v>0</v>
      </c>
      <c r="N231" s="138"/>
      <c r="O231" s="135">
        <f t="shared" si="31"/>
        <v>0</v>
      </c>
      <c r="P231" s="138"/>
      <c r="Q231" s="135">
        <f t="shared" si="32"/>
        <v>0</v>
      </c>
    </row>
    <row r="232" spans="1:17" ht="15.6">
      <c r="A232" s="26" t="s">
        <v>150</v>
      </c>
      <c r="B232" s="5">
        <v>17</v>
      </c>
      <c r="D232" s="42"/>
      <c r="E232" s="5" t="str">
        <f>VLOOKUP($A232,'Food full composition_all'!$A$3:$AU$33,3+($B232*2),0)</f>
        <v>Calcium carbonate</v>
      </c>
      <c r="F232" s="42">
        <f>VLOOKUP($A232,'Food full composition_all'!$A$3:$BR$33,4+($B232*2),0)</f>
        <v>0</v>
      </c>
      <c r="G232" s="142">
        <f t="shared" si="34"/>
        <v>0</v>
      </c>
      <c r="H232" s="136"/>
      <c r="I232" s="222">
        <f t="shared" si="28"/>
        <v>0</v>
      </c>
      <c r="J232" s="138"/>
      <c r="K232" s="135">
        <f t="shared" si="29"/>
        <v>0</v>
      </c>
      <c r="L232" s="138"/>
      <c r="M232" s="135">
        <f t="shared" si="30"/>
        <v>0</v>
      </c>
      <c r="N232" s="138"/>
      <c r="O232" s="135">
        <f t="shared" si="31"/>
        <v>0</v>
      </c>
      <c r="P232" s="138"/>
      <c r="Q232" s="135">
        <f t="shared" si="32"/>
        <v>0</v>
      </c>
    </row>
    <row r="233" spans="1:17" ht="15.6">
      <c r="A233" s="26" t="s">
        <v>150</v>
      </c>
      <c r="B233" s="5">
        <v>18</v>
      </c>
      <c r="D233" s="42"/>
      <c r="E233" s="5" t="str">
        <f>VLOOKUP($A233,'Food full composition_all'!$A$3:$AU$33,3+($B233*2),0)</f>
        <v>Yucca, cooked</v>
      </c>
      <c r="F233" s="42">
        <f>VLOOKUP($A233,'Food full composition_all'!$A$3:$BR$33,4+($B233*2),0)</f>
        <v>0.5</v>
      </c>
      <c r="G233" s="142">
        <f t="shared" si="34"/>
        <v>0.55555555555555558</v>
      </c>
      <c r="H233" s="136">
        <f>VLOOKUP(E233,'Impact value reference table'!$B$3:$G$216,2,FALSE)</f>
        <v>0.3</v>
      </c>
      <c r="I233" s="222">
        <f t="shared" si="28"/>
        <v>1.6666666666666668E-3</v>
      </c>
      <c r="J233" s="138">
        <f>VLOOKUP(E233,'Impact value reference table'!$B$3:$G$216,3,FALSE)</f>
        <v>0.4</v>
      </c>
      <c r="K233" s="135">
        <f t="shared" si="29"/>
        <v>2.2222222222222222E-3</v>
      </c>
      <c r="L233" s="138">
        <f>VLOOKUP(E233,'Impact value reference table'!$B$3:$G$216,4,FALSE)</f>
        <v>2.9</v>
      </c>
      <c r="M233" s="135">
        <f t="shared" si="30"/>
        <v>1.6111111111111111E-2</v>
      </c>
      <c r="N233" s="138">
        <f>VLOOKUP(E233,'Impact value reference table'!$B$3:$G$216,5,FALSE)</f>
        <v>1.6</v>
      </c>
      <c r="O233" s="135">
        <f t="shared" si="31"/>
        <v>8.8888888888888889E-3</v>
      </c>
      <c r="P233" s="138">
        <f>VLOOKUP(E233,'Impact value reference table'!$B$3:$G$216,6,FALSE)</f>
        <v>28</v>
      </c>
      <c r="Q233" s="135">
        <f t="shared" si="32"/>
        <v>0.15555555555555559</v>
      </c>
    </row>
    <row r="234" spans="1:17" ht="15.6">
      <c r="A234" s="26" t="s">
        <v>150</v>
      </c>
      <c r="B234" s="5">
        <v>19</v>
      </c>
      <c r="D234" s="42"/>
      <c r="E234" s="5" t="str">
        <f>VLOOKUP($A234,'Food full composition_all'!$A$3:$AU$33,3+($B234*2),0)</f>
        <v xml:space="preserve">Green tea extract </v>
      </c>
      <c r="F234" s="42">
        <f>VLOOKUP($A234,'Food full composition_all'!$A$3:$BR$33,4+($B234*2),0)</f>
        <v>0</v>
      </c>
      <c r="G234" s="142">
        <f t="shared" si="34"/>
        <v>0</v>
      </c>
      <c r="H234" s="136"/>
      <c r="I234" s="222">
        <f t="shared" si="28"/>
        <v>0</v>
      </c>
      <c r="J234" s="138"/>
      <c r="K234" s="135">
        <f t="shared" si="29"/>
        <v>0</v>
      </c>
      <c r="L234" s="138"/>
      <c r="M234" s="135">
        <f t="shared" si="30"/>
        <v>0</v>
      </c>
      <c r="N234" s="138"/>
      <c r="O234" s="135">
        <f t="shared" si="31"/>
        <v>0</v>
      </c>
      <c r="P234" s="138"/>
      <c r="Q234" s="135">
        <f t="shared" si="32"/>
        <v>0</v>
      </c>
    </row>
    <row r="235" spans="1:17" ht="15.6">
      <c r="A235" s="26" t="s">
        <v>150</v>
      </c>
      <c r="B235" s="5">
        <v>20</v>
      </c>
      <c r="D235" s="42"/>
      <c r="E235" s="5" t="str">
        <f>VLOOKUP($A235,'Food full composition_all'!$A$3:$AU$33,3+($B235*2),0)</f>
        <v xml:space="preserve">Pomegranate extract </v>
      </c>
      <c r="F235" s="42">
        <f>VLOOKUP($A235,'Food full composition_all'!$A$3:$BR$33,4+($B235*2),0)</f>
        <v>0</v>
      </c>
      <c r="G235" s="142">
        <f t="shared" ref="G235:G236" si="35">F235*$D$216</f>
        <v>0</v>
      </c>
      <c r="H235" s="136"/>
      <c r="I235" s="222">
        <f t="shared" si="28"/>
        <v>0</v>
      </c>
      <c r="J235" s="138"/>
      <c r="K235" s="135">
        <f t="shared" si="29"/>
        <v>0</v>
      </c>
      <c r="L235" s="138"/>
      <c r="M235" s="135">
        <f t="shared" si="30"/>
        <v>0</v>
      </c>
      <c r="N235" s="138"/>
      <c r="O235" s="135">
        <f t="shared" si="31"/>
        <v>0</v>
      </c>
      <c r="P235" s="138"/>
      <c r="Q235" s="135">
        <f t="shared" si="32"/>
        <v>0</v>
      </c>
    </row>
    <row r="236" spans="1:17" s="179" customFormat="1" ht="15.6">
      <c r="A236" s="185" t="s">
        <v>150</v>
      </c>
      <c r="B236" s="179">
        <v>21</v>
      </c>
      <c r="D236" s="181"/>
      <c r="E236" s="179" t="str">
        <f>VLOOKUP($A236,'Food full composition_all'!$A$3:$AU$33,3+($B236*2),0)</f>
        <v xml:space="preserve">Rosemary extract </v>
      </c>
      <c r="F236" s="181">
        <f>VLOOKUP($A236,'Food full composition_all'!$A$3:$BR$33,4+($B236*2),0)</f>
        <v>0</v>
      </c>
      <c r="G236" s="186">
        <f t="shared" si="35"/>
        <v>0</v>
      </c>
      <c r="H236" s="182"/>
      <c r="I236" s="223">
        <f t="shared" si="28"/>
        <v>0</v>
      </c>
      <c r="J236" s="183"/>
      <c r="K236" s="184">
        <f t="shared" si="29"/>
        <v>0</v>
      </c>
      <c r="L236" s="183"/>
      <c r="M236" s="184">
        <f t="shared" si="30"/>
        <v>0</v>
      </c>
      <c r="N236" s="183"/>
      <c r="O236" s="184">
        <f t="shared" si="31"/>
        <v>0</v>
      </c>
      <c r="P236" s="183"/>
      <c r="Q236" s="184">
        <f t="shared" si="32"/>
        <v>0</v>
      </c>
    </row>
    <row r="237" spans="1:17" ht="15.6">
      <c r="A237" s="39" t="s">
        <v>161</v>
      </c>
      <c r="B237" s="5">
        <v>1</v>
      </c>
      <c r="C237" s="5">
        <v>9.5</v>
      </c>
      <c r="D237" s="42">
        <f>100/(100-C237)</f>
        <v>1.1049723756906078</v>
      </c>
      <c r="E237" s="5" t="str">
        <f>VLOOKUP($A237,'Food full composition_all'!$A$3:$AU$33,3+($B237*2),0)</f>
        <v>White rice, cooked</v>
      </c>
      <c r="F237" s="42">
        <f>VLOOKUP($A237,'Food full composition_all'!$A$3:$BR$33,4+($B237*2),0)</f>
        <v>29.2</v>
      </c>
      <c r="G237" s="142">
        <f>F237*$D$237</f>
        <v>32.265193370165747</v>
      </c>
      <c r="H237" s="136">
        <f>VLOOKUP(E237,'Impact value reference table'!$B$3:$G$216,2,FALSE)</f>
        <v>0.8</v>
      </c>
      <c r="I237" s="222">
        <f t="shared" si="28"/>
        <v>0.258121546961326</v>
      </c>
      <c r="J237" s="138">
        <f>VLOOKUP(E237,'Impact value reference table'!$B$3:$G$216,3,FALSE)</f>
        <v>1.2</v>
      </c>
      <c r="K237" s="135">
        <f t="shared" si="29"/>
        <v>0.38718232044198897</v>
      </c>
      <c r="L237" s="138">
        <f>VLOOKUP(E237,'Impact value reference table'!$B$3:$G$216,4,FALSE)</f>
        <v>7.4</v>
      </c>
      <c r="M237" s="135">
        <f t="shared" si="30"/>
        <v>2.3876243093922658</v>
      </c>
      <c r="N237" s="138">
        <f>VLOOKUP(E237,'Impact value reference table'!$B$3:$G$216,5,FALSE)</f>
        <v>10</v>
      </c>
      <c r="O237" s="135">
        <f t="shared" si="31"/>
        <v>3.2265193370165748</v>
      </c>
      <c r="P237" s="138">
        <f>VLOOKUP(E237,'Impact value reference table'!$B$3:$G$216,6,FALSE)</f>
        <v>610</v>
      </c>
      <c r="Q237" s="135">
        <f t="shared" si="32"/>
        <v>196.81767955801104</v>
      </c>
    </row>
    <row r="238" spans="1:17" ht="15.6">
      <c r="A238" s="39" t="s">
        <v>161</v>
      </c>
      <c r="B238" s="5">
        <v>2</v>
      </c>
      <c r="D238" s="42"/>
      <c r="E238" s="5" t="str">
        <f>VLOOKUP($A238,'Food full composition_all'!$A$3:$AU$33,3+($B238*2),0)</f>
        <v>Corn gluten meal 21, unspecified</v>
      </c>
      <c r="F238" s="42">
        <f>VLOOKUP($A238,'Food full composition_all'!$A$3:$BR$33,4+($B238*2),0)</f>
        <v>17</v>
      </c>
      <c r="G238" s="142">
        <f t="shared" ref="G238:G252" si="36">F238*$D$237</f>
        <v>18.784530386740332</v>
      </c>
      <c r="H238" s="136">
        <f>VLOOKUP(E238,'Impact value reference table'!$B$3:$G$216,2,FALSE)</f>
        <v>0.7</v>
      </c>
      <c r="I238" s="222">
        <f t="shared" si="28"/>
        <v>0.13149171270718232</v>
      </c>
      <c r="J238" s="138">
        <f>VLOOKUP(E238,'Impact value reference table'!$B$3:$G$216,3,FALSE)</f>
        <v>0.4</v>
      </c>
      <c r="K238" s="135">
        <f t="shared" si="29"/>
        <v>7.5138121546961326E-2</v>
      </c>
      <c r="L238" s="138">
        <f>VLOOKUP(E238,'Impact value reference table'!$B$3:$G$216,4,FALSE)</f>
        <v>2.6</v>
      </c>
      <c r="M238" s="135">
        <f t="shared" si="30"/>
        <v>0.48839779005524869</v>
      </c>
      <c r="N238" s="138">
        <f>VLOOKUP(E238,'Impact value reference table'!$B$3:$G$216,5,FALSE)</f>
        <v>0.9</v>
      </c>
      <c r="O238" s="135">
        <f t="shared" si="31"/>
        <v>0.16906077348066301</v>
      </c>
      <c r="P238" s="138">
        <f>VLOOKUP(E238,'Impact value reference table'!$B$3:$G$216,6,FALSE)</f>
        <v>48</v>
      </c>
      <c r="Q238" s="135">
        <f t="shared" si="32"/>
        <v>9.0165745856353592</v>
      </c>
    </row>
    <row r="239" spans="1:17" ht="15.6">
      <c r="A239" s="39" t="s">
        <v>161</v>
      </c>
      <c r="B239" s="5">
        <v>3</v>
      </c>
      <c r="D239" s="42"/>
      <c r="E239" s="5" t="str">
        <f>VLOOKUP($A239,'Food full composition_all'!$A$3:$AU$33,3+($B239*2),0)</f>
        <v>Poultry fat, unspecified</v>
      </c>
      <c r="F239" s="42">
        <f>VLOOKUP($A239,'Food full composition_all'!$A$3:$BR$33,4+($B239*2),0)</f>
        <v>18.7</v>
      </c>
      <c r="G239" s="142">
        <f t="shared" si="36"/>
        <v>20.662983425414364</v>
      </c>
      <c r="H239" s="136">
        <f>VLOOKUP(E239,'Impact value reference table'!$B$3:$G$216,2,FALSE)</f>
        <v>0</v>
      </c>
      <c r="I239" s="222">
        <f t="shared" si="28"/>
        <v>0</v>
      </c>
      <c r="J239" s="138">
        <f>VLOOKUP(E239,'Impact value reference table'!$B$3:$G$216,3,FALSE)</f>
        <v>0</v>
      </c>
      <c r="K239" s="135">
        <f t="shared" si="29"/>
        <v>0</v>
      </c>
      <c r="L239" s="138">
        <f>VLOOKUP(E239,'Impact value reference table'!$B$3:$G$216,4,FALSE)</f>
        <v>0</v>
      </c>
      <c r="M239" s="135">
        <f t="shared" si="30"/>
        <v>0</v>
      </c>
      <c r="N239" s="138">
        <f>VLOOKUP(E239,'Impact value reference table'!$B$3:$G$216,5,FALSE)</f>
        <v>0</v>
      </c>
      <c r="O239" s="135">
        <f t="shared" si="31"/>
        <v>0</v>
      </c>
      <c r="P239" s="138">
        <f>VLOOKUP(E239,'Impact value reference table'!$B$3:$G$216,6,FALSE)</f>
        <v>0</v>
      </c>
      <c r="Q239" s="135">
        <f t="shared" si="32"/>
        <v>0</v>
      </c>
    </row>
    <row r="240" spans="1:17" ht="15.6">
      <c r="A240" s="39" t="s">
        <v>161</v>
      </c>
      <c r="B240" s="5">
        <v>4</v>
      </c>
      <c r="D240" s="42"/>
      <c r="E240" s="5" t="str">
        <f>VLOOKUP($A240,'Food full composition_all'!$A$3:$AU$33,3+($B240*2),0)</f>
        <v>Corn gluten meal 21, unspecified</v>
      </c>
      <c r="F240" s="42">
        <f>VLOOKUP($A240,'Food full composition_all'!$A$3:$BR$33,4+($B240*2),0)</f>
        <v>7.2</v>
      </c>
      <c r="G240" s="142">
        <f t="shared" si="36"/>
        <v>7.9558011049723767</v>
      </c>
      <c r="H240" s="136">
        <f>VLOOKUP(E240,'Impact value reference table'!$B$3:$G$216,2,FALSE)</f>
        <v>0.7</v>
      </c>
      <c r="I240" s="222">
        <f t="shared" si="28"/>
        <v>5.5690607734806628E-2</v>
      </c>
      <c r="J240" s="138">
        <f>VLOOKUP(E240,'Impact value reference table'!$B$3:$G$216,3,FALSE)</f>
        <v>0.4</v>
      </c>
      <c r="K240" s="135">
        <f t="shared" si="29"/>
        <v>3.1823204419889506E-2</v>
      </c>
      <c r="L240" s="138">
        <f>VLOOKUP(E240,'Impact value reference table'!$B$3:$G$216,4,FALSE)</f>
        <v>2.6</v>
      </c>
      <c r="M240" s="135">
        <f t="shared" si="30"/>
        <v>0.20685082872928182</v>
      </c>
      <c r="N240" s="138">
        <f>VLOOKUP(E240,'Impact value reference table'!$B$3:$G$216,5,FALSE)</f>
        <v>0.9</v>
      </c>
      <c r="O240" s="135">
        <f t="shared" si="31"/>
        <v>7.1602209944751402E-2</v>
      </c>
      <c r="P240" s="138">
        <f>VLOOKUP(E240,'Impact value reference table'!$B$3:$G$216,6,FALSE)</f>
        <v>48</v>
      </c>
      <c r="Q240" s="135">
        <f t="shared" si="32"/>
        <v>3.8187845303867407</v>
      </c>
    </row>
    <row r="241" spans="1:17" ht="15.6">
      <c r="A241" s="39" t="s">
        <v>161</v>
      </c>
      <c r="B241" s="5">
        <v>5</v>
      </c>
      <c r="D241" s="42"/>
      <c r="E241" s="5" t="str">
        <f>VLOOKUP($A241,'Food full composition_all'!$A$3:$AU$33,3+($B241*2),0)</f>
        <v>Corn gluten meal 21, unspecified</v>
      </c>
      <c r="F241" s="42">
        <f>VLOOKUP($A241,'Food full composition_all'!$A$3:$BR$33,4+($B241*2),0)</f>
        <v>5.8</v>
      </c>
      <c r="G241" s="142">
        <f t="shared" si="36"/>
        <v>6.4088397790055254</v>
      </c>
      <c r="H241" s="136">
        <f>VLOOKUP(E241,'Impact value reference table'!$B$3:$G$216,2,FALSE)</f>
        <v>0.7</v>
      </c>
      <c r="I241" s="222">
        <f t="shared" si="28"/>
        <v>4.486187845303867E-2</v>
      </c>
      <c r="J241" s="138">
        <f>VLOOKUP(E241,'Impact value reference table'!$B$3:$G$216,3,FALSE)</f>
        <v>0.4</v>
      </c>
      <c r="K241" s="135">
        <f t="shared" si="29"/>
        <v>2.5635359116022102E-2</v>
      </c>
      <c r="L241" s="138">
        <f>VLOOKUP(E241,'Impact value reference table'!$B$3:$G$216,4,FALSE)</f>
        <v>2.6</v>
      </c>
      <c r="M241" s="135">
        <f t="shared" si="30"/>
        <v>0.16662983425414368</v>
      </c>
      <c r="N241" s="138">
        <f>VLOOKUP(E241,'Impact value reference table'!$B$3:$G$216,5,FALSE)</f>
        <v>0.9</v>
      </c>
      <c r="O241" s="135">
        <f t="shared" si="31"/>
        <v>5.7679558011049736E-2</v>
      </c>
      <c r="P241" s="138">
        <f>VLOOKUP(E241,'Impact value reference table'!$B$3:$G$216,6,FALSE)</f>
        <v>48</v>
      </c>
      <c r="Q241" s="135">
        <f t="shared" si="32"/>
        <v>3.0762430939226522</v>
      </c>
    </row>
    <row r="242" spans="1:17" ht="15.6">
      <c r="A242" s="39" t="s">
        <v>161</v>
      </c>
      <c r="B242" s="5">
        <v>6</v>
      </c>
      <c r="D242" s="42"/>
      <c r="E242" s="5" t="str">
        <f>VLOOKUP($A242,'Food full composition_all'!$A$3:$AU$33,3+($B242*2),0)</f>
        <v>Meat and bone meal, unspecified</v>
      </c>
      <c r="F242" s="42">
        <f>VLOOKUP($A242,'Food full composition_all'!$A$3:$BR$33,4+($B242*2),0)</f>
        <v>4.3</v>
      </c>
      <c r="G242" s="142">
        <f t="shared" si="36"/>
        <v>4.7513812154696131</v>
      </c>
      <c r="H242" s="136">
        <f>VLOOKUP(E242,'Impact value reference table'!$B$3:$G$216,2,FALSE)</f>
        <v>327.27</v>
      </c>
      <c r="I242" s="222">
        <f t="shared" si="28"/>
        <v>15.549845303867402</v>
      </c>
      <c r="J242" s="138">
        <f>VLOOKUP(E242,'Impact value reference table'!$B$3:$G$216,3,FALSE)</f>
        <v>99.78</v>
      </c>
      <c r="K242" s="135">
        <f t="shared" si="29"/>
        <v>4.7409281767955802</v>
      </c>
      <c r="L242" s="138">
        <f>VLOOKUP(E242,'Impact value reference table'!$B$3:$G$216,4,FALSE)</f>
        <v>319.29000000000002</v>
      </c>
      <c r="M242" s="135">
        <f t="shared" si="30"/>
        <v>15.170685082872929</v>
      </c>
      <c r="N242" s="138">
        <f>VLOOKUP(E242,'Impact value reference table'!$B$3:$G$216,5,FALSE)</f>
        <v>301.33</v>
      </c>
      <c r="O242" s="135">
        <f t="shared" si="31"/>
        <v>14.317337016574584</v>
      </c>
      <c r="P242" s="138">
        <f>VLOOKUP(E242,'Impact value reference table'!$B$3:$G$216,6,FALSE)</f>
        <v>1452.77</v>
      </c>
      <c r="Q242" s="135">
        <f t="shared" si="32"/>
        <v>69.02664088397789</v>
      </c>
    </row>
    <row r="243" spans="1:17" ht="15.6">
      <c r="A243" s="39" t="s">
        <v>161</v>
      </c>
      <c r="B243" s="5">
        <v>7</v>
      </c>
      <c r="D243" s="42"/>
      <c r="E243" s="5" t="str">
        <f>VLOOKUP($A243,'Food full composition_all'!$A$3:$AU$33,3+($B243*2),0)</f>
        <v>Beet pulp, unspecified</v>
      </c>
      <c r="F243" s="42">
        <f>VLOOKUP($A243,'Food full composition_all'!$A$3:$BR$33,4+($B243*2),0)</f>
        <v>3.3</v>
      </c>
      <c r="G243" s="142">
        <f t="shared" si="36"/>
        <v>3.6464088397790055</v>
      </c>
      <c r="H243" s="136">
        <f>VLOOKUP(E243,'Impact value reference table'!$B$3:$G$216,2,FALSE)</f>
        <v>0.13</v>
      </c>
      <c r="I243" s="222">
        <f t="shared" si="28"/>
        <v>4.7403314917127074E-3</v>
      </c>
      <c r="J243" s="138">
        <f>VLOOKUP(E243,'Impact value reference table'!$B$3:$G$216,3,FALSE)</f>
        <v>0.17</v>
      </c>
      <c r="K243" s="135">
        <f t="shared" si="29"/>
        <v>6.1988950276243102E-3</v>
      </c>
      <c r="L243" s="138">
        <f>VLOOKUP(E243,'Impact value reference table'!$B$3:$G$216,4,FALSE)</f>
        <v>1.25</v>
      </c>
      <c r="M243" s="135">
        <f t="shared" si="30"/>
        <v>4.5580110497237571E-2</v>
      </c>
      <c r="N243" s="138">
        <f>VLOOKUP(E243,'Impact value reference table'!$B$3:$G$216,5,FALSE)</f>
        <v>0.69</v>
      </c>
      <c r="O243" s="135">
        <f t="shared" si="31"/>
        <v>2.5160220994475138E-2</v>
      </c>
      <c r="P243" s="138">
        <f>VLOOKUP(E243,'Impact value reference table'!$B$3:$G$216,6,FALSE)</f>
        <v>12.09</v>
      </c>
      <c r="Q243" s="135">
        <f t="shared" si="32"/>
        <v>0.44085082872928177</v>
      </c>
    </row>
    <row r="244" spans="1:17" ht="15.6">
      <c r="A244" s="39" t="s">
        <v>161</v>
      </c>
      <c r="B244" s="5">
        <v>8</v>
      </c>
      <c r="D244" s="42"/>
      <c r="E244" s="5" t="str">
        <f>VLOOKUP($A244,'Food full composition_all'!$A$3:$AU$33,3+($B244*2),0)</f>
        <v>Wheat gluten, unspecified</v>
      </c>
      <c r="F244" s="42">
        <f>VLOOKUP($A244,'Food full composition_all'!$A$3:$BR$33,4+($B244*2),0)</f>
        <v>3.3</v>
      </c>
      <c r="G244" s="142">
        <f t="shared" si="36"/>
        <v>3.6464088397790055</v>
      </c>
      <c r="H244" s="136">
        <f>VLOOKUP(E244,'Impact value reference table'!$B$3:$G$216,2,FALSE)</f>
        <v>0.6</v>
      </c>
      <c r="I244" s="222">
        <f t="shared" si="28"/>
        <v>2.1878453038674035E-2</v>
      </c>
      <c r="J244" s="138">
        <f>VLOOKUP(E244,'Impact value reference table'!$B$3:$G$216,3,FALSE)</f>
        <v>1.4</v>
      </c>
      <c r="K244" s="135">
        <f t="shared" si="29"/>
        <v>5.1049723756906071E-2</v>
      </c>
      <c r="L244" s="138">
        <f>VLOOKUP(E244,'Impact value reference table'!$B$3:$G$216,4,FALSE)</f>
        <v>5</v>
      </c>
      <c r="M244" s="135">
        <f t="shared" si="30"/>
        <v>0.18232044198895028</v>
      </c>
      <c r="N244" s="138">
        <f>VLOOKUP(E244,'Impact value reference table'!$B$3:$G$216,5,FALSE)</f>
        <v>2.7</v>
      </c>
      <c r="O244" s="135">
        <f t="shared" si="31"/>
        <v>9.8453038674033155E-2</v>
      </c>
      <c r="P244" s="138">
        <f>VLOOKUP(E244,'Impact value reference table'!$B$3:$G$216,6,FALSE)</f>
        <v>242</v>
      </c>
      <c r="Q244" s="135">
        <f t="shared" si="32"/>
        <v>8.8243093922651923</v>
      </c>
    </row>
    <row r="245" spans="1:17" ht="15.6">
      <c r="A245" s="39" t="s">
        <v>161</v>
      </c>
      <c r="B245" s="5">
        <v>9</v>
      </c>
      <c r="D245" s="42"/>
      <c r="E245" s="5" t="str">
        <f>VLOOKUP($A245,'Food full composition_all'!$A$3:$AU$33,3+($B245*2),0)</f>
        <v>Minerals</v>
      </c>
      <c r="F245" s="42">
        <f>VLOOKUP($A245,'Food full composition_all'!$A$3:$BR$33,4+($B245*2),0)</f>
        <v>0</v>
      </c>
      <c r="G245" s="142">
        <f t="shared" si="36"/>
        <v>0</v>
      </c>
      <c r="H245" s="136"/>
      <c r="I245" s="222">
        <f t="shared" si="28"/>
        <v>0</v>
      </c>
      <c r="J245" s="138"/>
      <c r="K245" s="135">
        <f t="shared" si="29"/>
        <v>0</v>
      </c>
      <c r="L245" s="138"/>
      <c r="M245" s="135">
        <f t="shared" si="30"/>
        <v>0</v>
      </c>
      <c r="N245" s="138"/>
      <c r="O245" s="135">
        <f t="shared" si="31"/>
        <v>0</v>
      </c>
      <c r="P245" s="138"/>
      <c r="Q245" s="135">
        <f t="shared" si="32"/>
        <v>0</v>
      </c>
    </row>
    <row r="246" spans="1:17" ht="15.6">
      <c r="A246" s="39" t="s">
        <v>161</v>
      </c>
      <c r="B246" s="5">
        <v>10</v>
      </c>
      <c r="D246" s="42"/>
      <c r="E246" s="5" t="str">
        <f>VLOOKUP($A246,'Food full composition_all'!$A$3:$AU$33,3+($B246*2),0)</f>
        <v>Fish oil, unspecified</v>
      </c>
      <c r="F246" s="42">
        <f>VLOOKUP($A246,'Food full composition_all'!$A$3:$BR$33,4+($B246*2),0)</f>
        <v>2</v>
      </c>
      <c r="G246" s="142">
        <f t="shared" si="36"/>
        <v>2.2099447513812156</v>
      </c>
      <c r="H246" s="136">
        <f>VLOOKUP(E246,'Impact value reference table'!$B$3:$G$216,2,FALSE)</f>
        <v>0</v>
      </c>
      <c r="I246" s="222">
        <f t="shared" si="28"/>
        <v>0</v>
      </c>
      <c r="J246" s="138">
        <f>VLOOKUP(E246,'Impact value reference table'!$B$3:$G$216,3,FALSE)</f>
        <v>0</v>
      </c>
      <c r="K246" s="135">
        <f t="shared" si="29"/>
        <v>0</v>
      </c>
      <c r="L246" s="138">
        <f>VLOOKUP(E246,'Impact value reference table'!$B$3:$G$216,4,FALSE)</f>
        <v>0</v>
      </c>
      <c r="M246" s="135">
        <f t="shared" si="30"/>
        <v>0</v>
      </c>
      <c r="N246" s="138">
        <f>VLOOKUP(E246,'Impact value reference table'!$B$3:$G$216,5,FALSE)</f>
        <v>0</v>
      </c>
      <c r="O246" s="135">
        <f t="shared" si="31"/>
        <v>0</v>
      </c>
      <c r="P246" s="138">
        <f>VLOOKUP(E246,'Impact value reference table'!$B$3:$G$216,6,FALSE)</f>
        <v>0</v>
      </c>
      <c r="Q246" s="135">
        <f t="shared" si="32"/>
        <v>0</v>
      </c>
    </row>
    <row r="247" spans="1:17" ht="15.6">
      <c r="A247" s="39" t="s">
        <v>161</v>
      </c>
      <c r="B247" s="5">
        <v>11</v>
      </c>
      <c r="D247" s="42"/>
      <c r="E247" s="5" t="str">
        <f>VLOOKUP($A247,'Food full composition_all'!$A$3:$AU$33,3+($B247*2),0)</f>
        <v>Textured vegetable protein, cooked</v>
      </c>
      <c r="F247" s="42">
        <f>VLOOKUP($A247,'Food full composition_all'!$A$3:$BR$33,4+($B247*2),0)</f>
        <v>0.3775</v>
      </c>
      <c r="G247" s="142">
        <f t="shared" si="36"/>
        <v>0.41712707182320446</v>
      </c>
      <c r="H247" s="136">
        <f>VLOOKUP(E247,'Impact value reference table'!$B$3:$G$216,2,FALSE)</f>
        <v>11.49</v>
      </c>
      <c r="I247" s="222">
        <f t="shared" si="28"/>
        <v>4.7927900552486191E-2</v>
      </c>
      <c r="J247" s="138">
        <f>VLOOKUP(E247,'Impact value reference table'!$B$3:$G$216,3,FALSE)</f>
        <v>1.26</v>
      </c>
      <c r="K247" s="135">
        <f t="shared" si="29"/>
        <v>5.2558011049723763E-3</v>
      </c>
      <c r="L247" s="138">
        <f>VLOOKUP(E247,'Impact value reference table'!$B$3:$G$216,4,FALSE)</f>
        <v>15.74</v>
      </c>
      <c r="M247" s="135">
        <f t="shared" si="30"/>
        <v>6.5655801104972392E-2</v>
      </c>
      <c r="N247" s="138">
        <f>VLOOKUP(E247,'Impact value reference table'!$B$3:$G$216,5,FALSE)</f>
        <v>12.59</v>
      </c>
      <c r="O247" s="135">
        <f t="shared" si="31"/>
        <v>5.251629834254145E-2</v>
      </c>
      <c r="P247" s="138">
        <f>VLOOKUP(E247,'Impact value reference table'!$B$3:$G$216,6,FALSE)</f>
        <v>321.02999999999997</v>
      </c>
      <c r="Q247" s="135">
        <f t="shared" si="32"/>
        <v>1.3391030386740332</v>
      </c>
    </row>
    <row r="248" spans="1:17" ht="15.6">
      <c r="A248" s="39" t="s">
        <v>161</v>
      </c>
      <c r="B248" s="5">
        <v>12</v>
      </c>
      <c r="D248" s="42"/>
      <c r="E248" s="5" t="str">
        <f>VLOOKUP($A248,'Food full composition_all'!$A$3:$AU$33,3+($B248*2),0)</f>
        <v>Soybean oil, unspecified</v>
      </c>
      <c r="F248" s="42">
        <f>VLOOKUP($A248,'Food full composition_all'!$A$3:$BR$33,4+($B248*2),0)</f>
        <v>0.60250000000000004</v>
      </c>
      <c r="G248" s="142">
        <f t="shared" si="36"/>
        <v>0.66574585635359129</v>
      </c>
      <c r="H248" s="136">
        <f>VLOOKUP(E248,'Impact value reference table'!$B$3:$G$216,2,FALSE)</f>
        <v>1.22</v>
      </c>
      <c r="I248" s="222">
        <f t="shared" si="28"/>
        <v>8.1220994475138131E-3</v>
      </c>
      <c r="J248" s="138">
        <f>VLOOKUP(E248,'Impact value reference table'!$B$3:$G$216,3,FALSE)</f>
        <v>0.7</v>
      </c>
      <c r="K248" s="135">
        <f t="shared" si="29"/>
        <v>4.6602209944751382E-3</v>
      </c>
      <c r="L248" s="138">
        <f>VLOOKUP(E248,'Impact value reference table'!$B$3:$G$216,4,FALSE)</f>
        <v>1.78</v>
      </c>
      <c r="M248" s="135">
        <f t="shared" si="30"/>
        <v>1.1850276243093925E-2</v>
      </c>
      <c r="N248" s="138">
        <f>VLOOKUP(E248,'Impact value reference table'!$B$3:$G$216,5,FALSE)</f>
        <v>1.33</v>
      </c>
      <c r="O248" s="135">
        <f t="shared" si="31"/>
        <v>8.8544198895027654E-3</v>
      </c>
      <c r="P248" s="138">
        <f>VLOOKUP(E248,'Impact value reference table'!$B$3:$G$216,6,FALSE)</f>
        <v>46.11</v>
      </c>
      <c r="Q248" s="135">
        <f t="shared" si="32"/>
        <v>0.30697541436464093</v>
      </c>
    </row>
    <row r="249" spans="1:17" ht="15.6">
      <c r="A249" s="39" t="s">
        <v>161</v>
      </c>
      <c r="B249" s="5">
        <v>13</v>
      </c>
      <c r="D249" s="42"/>
      <c r="E249" s="5" t="str">
        <f>VLOOKUP($A249,'Food full composition_all'!$A$3:$AU$33,3+($B249*2),0)</f>
        <v xml:space="preserve">Psyllium husks and seeds </v>
      </c>
      <c r="F249" s="42">
        <f>VLOOKUP($A249,'Food full composition_all'!$A$3:$BR$33,4+($B249*2),0)</f>
        <v>0</v>
      </c>
      <c r="G249" s="142">
        <f t="shared" si="36"/>
        <v>0</v>
      </c>
      <c r="H249" s="136"/>
      <c r="I249" s="222">
        <f t="shared" si="28"/>
        <v>0</v>
      </c>
      <c r="J249" s="138"/>
      <c r="K249" s="135">
        <f t="shared" si="29"/>
        <v>0</v>
      </c>
      <c r="L249" s="138"/>
      <c r="M249" s="135">
        <f t="shared" si="30"/>
        <v>0</v>
      </c>
      <c r="N249" s="138"/>
      <c r="O249" s="135">
        <f t="shared" si="31"/>
        <v>0</v>
      </c>
      <c r="P249" s="138"/>
      <c r="Q249" s="135">
        <f t="shared" si="32"/>
        <v>0</v>
      </c>
    </row>
    <row r="250" spans="1:17" ht="15.6">
      <c r="A250" s="39" t="s">
        <v>161</v>
      </c>
      <c r="B250" s="5">
        <v>14</v>
      </c>
      <c r="D250" s="42"/>
      <c r="E250" s="5" t="str">
        <f>VLOOKUP($A250,'Food full composition_all'!$A$3:$AU$33,3+($B250*2),0)</f>
        <v>Fructooligosaccharides</v>
      </c>
      <c r="F250" s="42">
        <f>VLOOKUP($A250,'Food full composition_all'!$A$3:$BR$33,4+($B250*2),0)</f>
        <v>0</v>
      </c>
      <c r="G250" s="142">
        <f t="shared" si="36"/>
        <v>0</v>
      </c>
      <c r="H250" s="136"/>
      <c r="I250" s="222">
        <f t="shared" si="28"/>
        <v>0</v>
      </c>
      <c r="J250" s="138"/>
      <c r="K250" s="135">
        <f t="shared" si="29"/>
        <v>0</v>
      </c>
      <c r="L250" s="138"/>
      <c r="M250" s="135">
        <f t="shared" si="30"/>
        <v>0</v>
      </c>
      <c r="N250" s="138"/>
      <c r="O250" s="135">
        <f t="shared" si="31"/>
        <v>0</v>
      </c>
      <c r="P250" s="138"/>
      <c r="Q250" s="135">
        <f t="shared" si="32"/>
        <v>0</v>
      </c>
    </row>
    <row r="251" spans="1:17" ht="15.6">
      <c r="A251" s="39" t="s">
        <v>161</v>
      </c>
      <c r="B251" s="5">
        <v>15</v>
      </c>
      <c r="D251" s="42"/>
      <c r="E251" s="5" t="str">
        <f>VLOOKUP($A251,'Food full composition_all'!$A$3:$AU$33,3+($B251*2),0)</f>
        <v>mono/di glycerides</v>
      </c>
      <c r="F251" s="42">
        <f>VLOOKUP($A251,'Food full composition_all'!$A$3:$BR$33,4+($B251*2),0)</f>
        <v>0</v>
      </c>
      <c r="G251" s="142">
        <f t="shared" si="36"/>
        <v>0</v>
      </c>
      <c r="H251" s="136"/>
      <c r="I251" s="222">
        <f t="shared" si="28"/>
        <v>0</v>
      </c>
      <c r="J251" s="138"/>
      <c r="K251" s="135">
        <f t="shared" si="29"/>
        <v>0</v>
      </c>
      <c r="L251" s="138"/>
      <c r="M251" s="135">
        <f t="shared" si="30"/>
        <v>0</v>
      </c>
      <c r="N251" s="138"/>
      <c r="O251" s="135">
        <f t="shared" si="31"/>
        <v>0</v>
      </c>
      <c r="P251" s="138"/>
      <c r="Q251" s="135">
        <f t="shared" si="32"/>
        <v>0</v>
      </c>
    </row>
    <row r="252" spans="1:17" s="179" customFormat="1" ht="15.6">
      <c r="A252" s="187" t="s">
        <v>161</v>
      </c>
      <c r="B252" s="179">
        <v>16</v>
      </c>
      <c r="D252" s="181"/>
      <c r="E252" s="179" t="str">
        <f>VLOOKUP($A252,'Food full composition_all'!$A$3:$AU$33,3+($B252*2),0)</f>
        <v xml:space="preserve">Marigold extract </v>
      </c>
      <c r="F252" s="181">
        <f>VLOOKUP($A252,'Food full composition_all'!$A$3:$BR$33,4+($B252*2),0)</f>
        <v>0</v>
      </c>
      <c r="G252" s="186">
        <f t="shared" si="36"/>
        <v>0</v>
      </c>
      <c r="H252" s="182"/>
      <c r="I252" s="223">
        <f t="shared" si="28"/>
        <v>0</v>
      </c>
      <c r="J252" s="183"/>
      <c r="K252" s="184">
        <f t="shared" si="29"/>
        <v>0</v>
      </c>
      <c r="L252" s="183"/>
      <c r="M252" s="184">
        <f t="shared" si="30"/>
        <v>0</v>
      </c>
      <c r="N252" s="183"/>
      <c r="O252" s="184">
        <f t="shared" si="31"/>
        <v>0</v>
      </c>
      <c r="P252" s="183"/>
      <c r="Q252" s="184">
        <f t="shared" si="32"/>
        <v>0</v>
      </c>
    </row>
    <row r="253" spans="1:17" ht="15.6">
      <c r="A253" s="39" t="s">
        <v>167</v>
      </c>
      <c r="B253" s="5">
        <v>1</v>
      </c>
      <c r="C253" s="5">
        <v>9.5</v>
      </c>
      <c r="D253" s="42">
        <f>100/(100-C253)</f>
        <v>1.1049723756906078</v>
      </c>
      <c r="E253" s="5" t="str">
        <f>VLOOKUP($A253,'Food full composition_all'!$A$3:$AU$33,3+($B253*2),0)</f>
        <v>White rice, cooked</v>
      </c>
      <c r="F253" s="42">
        <f>VLOOKUP($A253,'Food full composition_all'!$A$3:$BR$33,4+($B253*2),0)</f>
        <v>29.2</v>
      </c>
      <c r="G253" s="142">
        <f>F253*$D$253</f>
        <v>32.265193370165747</v>
      </c>
      <c r="H253" s="136">
        <f>VLOOKUP(E253,'Impact value reference table'!$B$3:$G$216,2,FALSE)</f>
        <v>0.8</v>
      </c>
      <c r="I253" s="222">
        <f t="shared" si="28"/>
        <v>0.258121546961326</v>
      </c>
      <c r="J253" s="138">
        <f>VLOOKUP(E253,'Impact value reference table'!$B$3:$G$216,3,FALSE)</f>
        <v>1.2</v>
      </c>
      <c r="K253" s="135">
        <f t="shared" si="29"/>
        <v>0.38718232044198897</v>
      </c>
      <c r="L253" s="138">
        <f>VLOOKUP(E253,'Impact value reference table'!$B$3:$G$216,4,FALSE)</f>
        <v>7.4</v>
      </c>
      <c r="M253" s="135">
        <f t="shared" si="30"/>
        <v>2.3876243093922658</v>
      </c>
      <c r="N253" s="138">
        <f>VLOOKUP(E253,'Impact value reference table'!$B$3:$G$216,5,FALSE)</f>
        <v>10</v>
      </c>
      <c r="O253" s="135">
        <f t="shared" si="31"/>
        <v>3.2265193370165748</v>
      </c>
      <c r="P253" s="138">
        <f>VLOOKUP(E253,'Impact value reference table'!$B$3:$G$216,6,FALSE)</f>
        <v>610</v>
      </c>
      <c r="Q253" s="135">
        <f t="shared" si="32"/>
        <v>196.81767955801104</v>
      </c>
    </row>
    <row r="254" spans="1:17" ht="15.6">
      <c r="A254" s="39" t="s">
        <v>167</v>
      </c>
      <c r="B254" s="5">
        <v>2</v>
      </c>
      <c r="D254" s="42"/>
      <c r="E254" s="5" t="str">
        <f>VLOOKUP($A254,'Food full composition_all'!$A$3:$AU$33,3+($B254*2),0)</f>
        <v>Corn gluten meal 21, unspecified</v>
      </c>
      <c r="F254" s="42">
        <f>VLOOKUP($A254,'Food full composition_all'!$A$3:$BR$33,4+($B254*2),0)</f>
        <v>17</v>
      </c>
      <c r="G254" s="142">
        <f t="shared" ref="G254:G268" si="37">F254*$D$253</f>
        <v>18.784530386740332</v>
      </c>
      <c r="H254" s="136">
        <f>VLOOKUP(E254,'Impact value reference table'!$B$3:$G$216,2,FALSE)</f>
        <v>0.7</v>
      </c>
      <c r="I254" s="222">
        <f t="shared" si="28"/>
        <v>0.13149171270718232</v>
      </c>
      <c r="J254" s="138">
        <f>VLOOKUP(E254,'Impact value reference table'!$B$3:$G$216,3,FALSE)</f>
        <v>0.4</v>
      </c>
      <c r="K254" s="135">
        <f t="shared" si="29"/>
        <v>7.5138121546961326E-2</v>
      </c>
      <c r="L254" s="138">
        <f>VLOOKUP(E254,'Impact value reference table'!$B$3:$G$216,4,FALSE)</f>
        <v>2.6</v>
      </c>
      <c r="M254" s="135">
        <f t="shared" si="30"/>
        <v>0.48839779005524869</v>
      </c>
      <c r="N254" s="138">
        <f>VLOOKUP(E254,'Impact value reference table'!$B$3:$G$216,5,FALSE)</f>
        <v>0.9</v>
      </c>
      <c r="O254" s="135">
        <f t="shared" si="31"/>
        <v>0.16906077348066301</v>
      </c>
      <c r="P254" s="138">
        <f>VLOOKUP(E254,'Impact value reference table'!$B$3:$G$216,6,FALSE)</f>
        <v>48</v>
      </c>
      <c r="Q254" s="135">
        <f t="shared" si="32"/>
        <v>9.0165745856353592</v>
      </c>
    </row>
    <row r="255" spans="1:17" ht="15.6">
      <c r="A255" s="39" t="s">
        <v>167</v>
      </c>
      <c r="B255" s="5">
        <v>3</v>
      </c>
      <c r="D255" s="42"/>
      <c r="E255" s="5" t="str">
        <f>VLOOKUP($A255,'Food full composition_all'!$A$3:$AU$33,3+($B255*2),0)</f>
        <v>Poultry fat, unspecified</v>
      </c>
      <c r="F255" s="42">
        <f>VLOOKUP($A255,'Food full composition_all'!$A$3:$BR$33,4+($B255*2),0)</f>
        <v>18.7</v>
      </c>
      <c r="G255" s="142">
        <f t="shared" si="37"/>
        <v>20.662983425414364</v>
      </c>
      <c r="H255" s="136">
        <f>VLOOKUP(E255,'Impact value reference table'!$B$3:$G$216,2,FALSE)</f>
        <v>0</v>
      </c>
      <c r="I255" s="222">
        <f t="shared" si="28"/>
        <v>0</v>
      </c>
      <c r="J255" s="138">
        <f>VLOOKUP(E255,'Impact value reference table'!$B$3:$G$216,3,FALSE)</f>
        <v>0</v>
      </c>
      <c r="K255" s="135">
        <f t="shared" si="29"/>
        <v>0</v>
      </c>
      <c r="L255" s="138">
        <f>VLOOKUP(E255,'Impact value reference table'!$B$3:$G$216,4,FALSE)</f>
        <v>0</v>
      </c>
      <c r="M255" s="135">
        <f t="shared" si="30"/>
        <v>0</v>
      </c>
      <c r="N255" s="138">
        <f>VLOOKUP(E255,'Impact value reference table'!$B$3:$G$216,5,FALSE)</f>
        <v>0</v>
      </c>
      <c r="O255" s="135">
        <f t="shared" si="31"/>
        <v>0</v>
      </c>
      <c r="P255" s="138">
        <f>VLOOKUP(E255,'Impact value reference table'!$B$3:$G$216,6,FALSE)</f>
        <v>0</v>
      </c>
      <c r="Q255" s="135">
        <f t="shared" si="32"/>
        <v>0</v>
      </c>
    </row>
    <row r="256" spans="1:17" ht="15.6">
      <c r="A256" s="39" t="s">
        <v>167</v>
      </c>
      <c r="B256" s="5">
        <v>4</v>
      </c>
      <c r="D256" s="42"/>
      <c r="E256" s="5" t="str">
        <f>VLOOKUP($A256,'Food full composition_all'!$A$3:$AU$33,3+($B256*2),0)</f>
        <v>Corn gluten meal 21, unspecified</v>
      </c>
      <c r="F256" s="42">
        <f>VLOOKUP($A256,'Food full composition_all'!$A$3:$BR$33,4+($B256*2),0)</f>
        <v>7.2</v>
      </c>
      <c r="G256" s="142">
        <f t="shared" si="37"/>
        <v>7.9558011049723767</v>
      </c>
      <c r="H256" s="136">
        <f>VLOOKUP(E256,'Impact value reference table'!$B$3:$G$216,2,FALSE)</f>
        <v>0.7</v>
      </c>
      <c r="I256" s="222">
        <f t="shared" si="28"/>
        <v>5.5690607734806628E-2</v>
      </c>
      <c r="J256" s="138">
        <f>VLOOKUP(E256,'Impact value reference table'!$B$3:$G$216,3,FALSE)</f>
        <v>0.4</v>
      </c>
      <c r="K256" s="135">
        <f t="shared" si="29"/>
        <v>3.1823204419889506E-2</v>
      </c>
      <c r="L256" s="138">
        <f>VLOOKUP(E256,'Impact value reference table'!$B$3:$G$216,4,FALSE)</f>
        <v>2.6</v>
      </c>
      <c r="M256" s="135">
        <f t="shared" si="30"/>
        <v>0.20685082872928182</v>
      </c>
      <c r="N256" s="138">
        <f>VLOOKUP(E256,'Impact value reference table'!$B$3:$G$216,5,FALSE)</f>
        <v>0.9</v>
      </c>
      <c r="O256" s="135">
        <f t="shared" si="31"/>
        <v>7.1602209944751402E-2</v>
      </c>
      <c r="P256" s="138">
        <f>VLOOKUP(E256,'Impact value reference table'!$B$3:$G$216,6,FALSE)</f>
        <v>48</v>
      </c>
      <c r="Q256" s="135">
        <f t="shared" si="32"/>
        <v>3.8187845303867407</v>
      </c>
    </row>
    <row r="257" spans="1:17" ht="15.6">
      <c r="A257" s="39" t="s">
        <v>167</v>
      </c>
      <c r="B257" s="5">
        <v>5</v>
      </c>
      <c r="D257" s="42"/>
      <c r="E257" s="5" t="str">
        <f>VLOOKUP($A257,'Food full composition_all'!$A$3:$AU$33,3+($B257*2),0)</f>
        <v>Poultry by-product meal, unspecified</v>
      </c>
      <c r="F257" s="42">
        <f>VLOOKUP($A257,'Food full composition_all'!$A$3:$BR$33,4+($B257*2),0)</f>
        <v>5.8</v>
      </c>
      <c r="G257" s="142">
        <f t="shared" si="37"/>
        <v>6.4088397790055254</v>
      </c>
      <c r="H257" s="136">
        <f>VLOOKUP(E257,'Impact value reference table'!$B$3:$G$216,2,FALSE)</f>
        <v>14.04</v>
      </c>
      <c r="I257" s="222">
        <f t="shared" si="28"/>
        <v>0.89980110497237575</v>
      </c>
      <c r="J257" s="138">
        <f>VLOOKUP(E257,'Impact value reference table'!$B$3:$G$216,3,FALSE)</f>
        <v>11.27</v>
      </c>
      <c r="K257" s="135">
        <f t="shared" si="29"/>
        <v>0.72227624309392269</v>
      </c>
      <c r="L257" s="138">
        <f>VLOOKUP(E257,'Impact value reference table'!$B$3:$G$216,4,FALSE)</f>
        <v>116.64</v>
      </c>
      <c r="M257" s="135">
        <f t="shared" si="30"/>
        <v>7.4752707182320455</v>
      </c>
      <c r="N257" s="138">
        <f>VLOOKUP(E257,'Impact value reference table'!$B$3:$G$216,5,FALSE)</f>
        <v>55.35</v>
      </c>
      <c r="O257" s="135">
        <f t="shared" si="31"/>
        <v>3.5472928176795584</v>
      </c>
      <c r="P257" s="138">
        <f>VLOOKUP(E257,'Impact value reference table'!$B$3:$G$216,6,FALSE)</f>
        <v>753.21</v>
      </c>
      <c r="Q257" s="135">
        <f t="shared" si="32"/>
        <v>48.272022099447526</v>
      </c>
    </row>
    <row r="258" spans="1:17" ht="15.6">
      <c r="A258" s="39" t="s">
        <v>167</v>
      </c>
      <c r="B258" s="5">
        <v>6</v>
      </c>
      <c r="D258" s="42"/>
      <c r="E258" s="5" t="str">
        <f>VLOOKUP($A258,'Food full composition_all'!$A$3:$AU$33,3+($B258*2),0)</f>
        <v>Meat and bone meal, unspecified</v>
      </c>
      <c r="F258" s="42">
        <f>VLOOKUP($A258,'Food full composition_all'!$A$3:$BR$33,4+($B258*2),0)</f>
        <v>4.3</v>
      </c>
      <c r="G258" s="142">
        <f t="shared" si="37"/>
        <v>4.7513812154696131</v>
      </c>
      <c r="H258" s="136">
        <f>VLOOKUP(E258,'Impact value reference table'!$B$3:$G$216,2,FALSE)</f>
        <v>327.27</v>
      </c>
      <c r="I258" s="222">
        <f t="shared" ref="I258:I321" si="38">(H258/100)*G258</f>
        <v>15.549845303867402</v>
      </c>
      <c r="J258" s="138">
        <f>VLOOKUP(E258,'Impact value reference table'!$B$3:$G$216,3,FALSE)</f>
        <v>99.78</v>
      </c>
      <c r="K258" s="135">
        <f t="shared" ref="K258:K321" si="39">(J258/100)*G258</f>
        <v>4.7409281767955802</v>
      </c>
      <c r="L258" s="138">
        <f>VLOOKUP(E258,'Impact value reference table'!$B$3:$G$216,4,FALSE)</f>
        <v>319.29000000000002</v>
      </c>
      <c r="M258" s="135">
        <f t="shared" ref="M258:M321" si="40">(L258/100)*G258</f>
        <v>15.170685082872929</v>
      </c>
      <c r="N258" s="138">
        <f>VLOOKUP(E258,'Impact value reference table'!$B$3:$G$216,5,FALSE)</f>
        <v>301.33</v>
      </c>
      <c r="O258" s="135">
        <f t="shared" ref="O258:O321" si="41">(N258/100)*G258</f>
        <v>14.317337016574584</v>
      </c>
      <c r="P258" s="138">
        <f>VLOOKUP(E258,'Impact value reference table'!$B$3:$G$216,6,FALSE)</f>
        <v>1452.77</v>
      </c>
      <c r="Q258" s="135">
        <f t="shared" ref="Q258:Q321" si="42">(P258/100)*G258</f>
        <v>69.02664088397789</v>
      </c>
    </row>
    <row r="259" spans="1:17" ht="15.6">
      <c r="A259" s="39" t="s">
        <v>167</v>
      </c>
      <c r="B259" s="5">
        <v>7</v>
      </c>
      <c r="D259" s="42"/>
      <c r="E259" s="5" t="str">
        <f>VLOOKUP($A259,'Food full composition_all'!$A$3:$AU$33,3+($B259*2),0)</f>
        <v>Beet pulp, unspecified</v>
      </c>
      <c r="F259" s="42">
        <f>VLOOKUP($A259,'Food full composition_all'!$A$3:$BR$33,4+($B259*2),0)</f>
        <v>3.3</v>
      </c>
      <c r="G259" s="142">
        <f t="shared" si="37"/>
        <v>3.6464088397790055</v>
      </c>
      <c r="H259" s="136">
        <f>VLOOKUP(E259,'Impact value reference table'!$B$3:$G$216,2,FALSE)</f>
        <v>0.13</v>
      </c>
      <c r="I259" s="222">
        <f t="shared" si="38"/>
        <v>4.7403314917127074E-3</v>
      </c>
      <c r="J259" s="138">
        <f>VLOOKUP(E259,'Impact value reference table'!$B$3:$G$216,3,FALSE)</f>
        <v>0.17</v>
      </c>
      <c r="K259" s="135">
        <f t="shared" si="39"/>
        <v>6.1988950276243102E-3</v>
      </c>
      <c r="L259" s="138">
        <f>VLOOKUP(E259,'Impact value reference table'!$B$3:$G$216,4,FALSE)</f>
        <v>1.25</v>
      </c>
      <c r="M259" s="135">
        <f t="shared" si="40"/>
        <v>4.5580110497237571E-2</v>
      </c>
      <c r="N259" s="138">
        <f>VLOOKUP(E259,'Impact value reference table'!$B$3:$G$216,5,FALSE)</f>
        <v>0.69</v>
      </c>
      <c r="O259" s="135">
        <f t="shared" si="41"/>
        <v>2.5160220994475138E-2</v>
      </c>
      <c r="P259" s="138">
        <f>VLOOKUP(E259,'Impact value reference table'!$B$3:$G$216,6,FALSE)</f>
        <v>12.09</v>
      </c>
      <c r="Q259" s="135">
        <f t="shared" si="42"/>
        <v>0.44085082872928177</v>
      </c>
    </row>
    <row r="260" spans="1:17" ht="15.6">
      <c r="A260" s="39" t="s">
        <v>167</v>
      </c>
      <c r="B260" s="5">
        <v>8</v>
      </c>
      <c r="D260" s="42"/>
      <c r="E260" s="5" t="str">
        <f>VLOOKUP($A260,'Food full composition_all'!$A$3:$AU$33,3+($B260*2),0)</f>
        <v>Wheat gluten, unspecified</v>
      </c>
      <c r="F260" s="42">
        <f>VLOOKUP($A260,'Food full composition_all'!$A$3:$BR$33,4+($B260*2),0)</f>
        <v>3.3</v>
      </c>
      <c r="G260" s="142">
        <f t="shared" si="37"/>
        <v>3.6464088397790055</v>
      </c>
      <c r="H260" s="136">
        <f>VLOOKUP(E260,'Impact value reference table'!$B$3:$G$216,2,FALSE)</f>
        <v>0.6</v>
      </c>
      <c r="I260" s="222">
        <f t="shared" si="38"/>
        <v>2.1878453038674035E-2</v>
      </c>
      <c r="J260" s="138">
        <f>VLOOKUP(E260,'Impact value reference table'!$B$3:$G$216,3,FALSE)</f>
        <v>1.4</v>
      </c>
      <c r="K260" s="135">
        <f t="shared" si="39"/>
        <v>5.1049723756906071E-2</v>
      </c>
      <c r="L260" s="138">
        <f>VLOOKUP(E260,'Impact value reference table'!$B$3:$G$216,4,FALSE)</f>
        <v>5</v>
      </c>
      <c r="M260" s="135">
        <f t="shared" si="40"/>
        <v>0.18232044198895028</v>
      </c>
      <c r="N260" s="138">
        <f>VLOOKUP(E260,'Impact value reference table'!$B$3:$G$216,5,FALSE)</f>
        <v>2.7</v>
      </c>
      <c r="O260" s="135">
        <f t="shared" si="41"/>
        <v>9.8453038674033155E-2</v>
      </c>
      <c r="P260" s="138">
        <f>VLOOKUP(E260,'Impact value reference table'!$B$3:$G$216,6,FALSE)</f>
        <v>242</v>
      </c>
      <c r="Q260" s="135">
        <f t="shared" si="42"/>
        <v>8.8243093922651923</v>
      </c>
    </row>
    <row r="261" spans="1:17" ht="15.6">
      <c r="A261" s="39" t="s">
        <v>167</v>
      </c>
      <c r="B261" s="5">
        <v>9</v>
      </c>
      <c r="D261" s="42"/>
      <c r="E261" s="5" t="str">
        <f>VLOOKUP($A261,'Food full composition_all'!$A$3:$AU$33,3+($B261*2),0)</f>
        <v>Fish oil, unspecified</v>
      </c>
      <c r="F261" s="42">
        <f>VLOOKUP($A261,'Food full composition_all'!$A$3:$BR$33,4+($B261*2),0)</f>
        <v>1.2</v>
      </c>
      <c r="G261" s="142">
        <f t="shared" si="37"/>
        <v>1.3259668508287292</v>
      </c>
      <c r="H261" s="136">
        <f>VLOOKUP(E261,'Impact value reference table'!$B$3:$G$216,2,FALSE)</f>
        <v>0</v>
      </c>
      <c r="I261" s="222">
        <f t="shared" si="38"/>
        <v>0</v>
      </c>
      <c r="J261" s="138">
        <f>VLOOKUP(E261,'Impact value reference table'!$B$3:$G$216,3,FALSE)</f>
        <v>0</v>
      </c>
      <c r="K261" s="135">
        <f t="shared" si="39"/>
        <v>0</v>
      </c>
      <c r="L261" s="138">
        <f>VLOOKUP(E261,'Impact value reference table'!$B$3:$G$216,4,FALSE)</f>
        <v>0</v>
      </c>
      <c r="M261" s="135">
        <f t="shared" si="40"/>
        <v>0</v>
      </c>
      <c r="N261" s="138">
        <f>VLOOKUP(E261,'Impact value reference table'!$B$3:$G$216,5,FALSE)</f>
        <v>0</v>
      </c>
      <c r="O261" s="135">
        <f t="shared" si="41"/>
        <v>0</v>
      </c>
      <c r="P261" s="138">
        <f>VLOOKUP(E261,'Impact value reference table'!$B$3:$G$216,6,FALSE)</f>
        <v>0</v>
      </c>
      <c r="Q261" s="135">
        <f t="shared" si="42"/>
        <v>0</v>
      </c>
    </row>
    <row r="262" spans="1:17" ht="15.6">
      <c r="A262" s="39" t="s">
        <v>167</v>
      </c>
      <c r="B262" s="5">
        <v>10</v>
      </c>
      <c r="D262" s="42"/>
      <c r="E262" s="5" t="str">
        <f>VLOOKUP($A262,'Food full composition_all'!$A$3:$AU$33,3+($B262*2),0)</f>
        <v>Minerals</v>
      </c>
      <c r="F262" s="42">
        <f>VLOOKUP($A262,'Food full composition_all'!$A$3:$BR$33,4+($B262*2),0)</f>
        <v>0</v>
      </c>
      <c r="G262" s="142">
        <f t="shared" si="37"/>
        <v>0</v>
      </c>
      <c r="H262" s="136"/>
      <c r="I262" s="222">
        <f t="shared" si="38"/>
        <v>0</v>
      </c>
      <c r="J262" s="138"/>
      <c r="K262" s="135">
        <f t="shared" si="39"/>
        <v>0</v>
      </c>
      <c r="L262" s="138"/>
      <c r="M262" s="135">
        <f t="shared" si="40"/>
        <v>0</v>
      </c>
      <c r="N262" s="138"/>
      <c r="O262" s="135">
        <f t="shared" si="41"/>
        <v>0</v>
      </c>
      <c r="P262" s="138"/>
      <c r="Q262" s="135">
        <f t="shared" si="42"/>
        <v>0</v>
      </c>
    </row>
    <row r="263" spans="1:17" ht="15.6">
      <c r="A263" s="39" t="s">
        <v>167</v>
      </c>
      <c r="B263" s="5">
        <v>11</v>
      </c>
      <c r="D263" s="42"/>
      <c r="E263" s="5" t="str">
        <f>VLOOKUP($A263,'Food full composition_all'!$A$3:$AU$33,3+($B263*2),0)</f>
        <v>Textured vegetable protein, cooked</v>
      </c>
      <c r="F263" s="42">
        <f>VLOOKUP($A263,'Food full composition_all'!$A$3:$BR$33,4+($B263*2),0)</f>
        <v>0.3775</v>
      </c>
      <c r="G263" s="142">
        <f t="shared" si="37"/>
        <v>0.41712707182320446</v>
      </c>
      <c r="H263" s="136">
        <f>VLOOKUP(E263,'Impact value reference table'!$B$3:$G$216,2,FALSE)</f>
        <v>11.49</v>
      </c>
      <c r="I263" s="222">
        <f t="shared" si="38"/>
        <v>4.7927900552486191E-2</v>
      </c>
      <c r="J263" s="138">
        <f>VLOOKUP(E263,'Impact value reference table'!$B$3:$G$216,3,FALSE)</f>
        <v>1.26</v>
      </c>
      <c r="K263" s="135">
        <f t="shared" si="39"/>
        <v>5.2558011049723763E-3</v>
      </c>
      <c r="L263" s="138">
        <f>VLOOKUP(E263,'Impact value reference table'!$B$3:$G$216,4,FALSE)</f>
        <v>15.74</v>
      </c>
      <c r="M263" s="135">
        <f t="shared" si="40"/>
        <v>6.5655801104972392E-2</v>
      </c>
      <c r="N263" s="138">
        <f>VLOOKUP(E263,'Impact value reference table'!$B$3:$G$216,5,FALSE)</f>
        <v>12.59</v>
      </c>
      <c r="O263" s="135">
        <f t="shared" si="41"/>
        <v>5.251629834254145E-2</v>
      </c>
      <c r="P263" s="138">
        <f>VLOOKUP(E263,'Impact value reference table'!$B$3:$G$216,6,FALSE)</f>
        <v>321.02999999999997</v>
      </c>
      <c r="Q263" s="135">
        <f t="shared" si="42"/>
        <v>1.3391030386740332</v>
      </c>
    </row>
    <row r="264" spans="1:17" ht="15.6">
      <c r="A264" s="39" t="s">
        <v>167</v>
      </c>
      <c r="B264" s="5">
        <v>12</v>
      </c>
      <c r="D264" s="42"/>
      <c r="E264" s="5" t="str">
        <f>VLOOKUP($A264,'Food full composition_all'!$A$3:$AU$33,3+($B264*2),0)</f>
        <v>Soybean oil, unspecified</v>
      </c>
      <c r="F264" s="42">
        <f>VLOOKUP($A264,'Food full composition_all'!$A$3:$BR$33,4+($B264*2),0)</f>
        <v>0.60250000000000004</v>
      </c>
      <c r="G264" s="142">
        <f t="shared" si="37"/>
        <v>0.66574585635359129</v>
      </c>
      <c r="H264" s="136">
        <f>VLOOKUP(E264,'Impact value reference table'!$B$3:$G$216,2,FALSE)</f>
        <v>1.22</v>
      </c>
      <c r="I264" s="222">
        <f t="shared" si="38"/>
        <v>8.1220994475138131E-3</v>
      </c>
      <c r="J264" s="138">
        <f>VLOOKUP(E264,'Impact value reference table'!$B$3:$G$216,3,FALSE)</f>
        <v>0.7</v>
      </c>
      <c r="K264" s="135">
        <f t="shared" si="39"/>
        <v>4.6602209944751382E-3</v>
      </c>
      <c r="L264" s="138">
        <f>VLOOKUP(E264,'Impact value reference table'!$B$3:$G$216,4,FALSE)</f>
        <v>1.78</v>
      </c>
      <c r="M264" s="135">
        <f t="shared" si="40"/>
        <v>1.1850276243093925E-2</v>
      </c>
      <c r="N264" s="138">
        <f>VLOOKUP(E264,'Impact value reference table'!$B$3:$G$216,5,FALSE)</f>
        <v>1.33</v>
      </c>
      <c r="O264" s="135">
        <f t="shared" si="41"/>
        <v>8.8544198895027654E-3</v>
      </c>
      <c r="P264" s="138">
        <f>VLOOKUP(E264,'Impact value reference table'!$B$3:$G$216,6,FALSE)</f>
        <v>46.11</v>
      </c>
      <c r="Q264" s="135">
        <f t="shared" si="42"/>
        <v>0.30697541436464093</v>
      </c>
    </row>
    <row r="265" spans="1:17" ht="15.6">
      <c r="A265" s="39" t="s">
        <v>167</v>
      </c>
      <c r="B265" s="5">
        <v>13</v>
      </c>
      <c r="D265" s="42"/>
      <c r="E265" s="5" t="str">
        <f>VLOOKUP($A265,'Food full composition_all'!$A$3:$AU$33,3+($B265*2),0)</f>
        <v xml:space="preserve">Psyllium husks and seeds </v>
      </c>
      <c r="F265" s="42">
        <f>VLOOKUP($A265,'Food full composition_all'!$A$3:$BR$33,4+($B265*2),0)</f>
        <v>0</v>
      </c>
      <c r="G265" s="142">
        <f t="shared" si="37"/>
        <v>0</v>
      </c>
      <c r="H265" s="136"/>
      <c r="I265" s="222">
        <f t="shared" si="38"/>
        <v>0</v>
      </c>
      <c r="J265" s="138"/>
      <c r="K265" s="135">
        <f t="shared" si="39"/>
        <v>0</v>
      </c>
      <c r="L265" s="138"/>
      <c r="M265" s="135">
        <f t="shared" si="40"/>
        <v>0</v>
      </c>
      <c r="N265" s="138"/>
      <c r="O265" s="135">
        <f t="shared" si="41"/>
        <v>0</v>
      </c>
      <c r="P265" s="138"/>
      <c r="Q265" s="135">
        <f t="shared" si="42"/>
        <v>0</v>
      </c>
    </row>
    <row r="266" spans="1:17" ht="15.6">
      <c r="A266" s="39" t="s">
        <v>167</v>
      </c>
      <c r="B266" s="5">
        <v>14</v>
      </c>
      <c r="D266" s="42"/>
      <c r="E266" s="5" t="str">
        <f>VLOOKUP($A266,'Food full composition_all'!$A$3:$AU$33,3+($B266*2),0)</f>
        <v>Fructooligosaccharides</v>
      </c>
      <c r="F266" s="42">
        <f>VLOOKUP($A266,'Food full composition_all'!$A$3:$BR$33,4+($B266*2),0)</f>
        <v>0</v>
      </c>
      <c r="G266" s="142">
        <f t="shared" si="37"/>
        <v>0</v>
      </c>
      <c r="H266" s="136"/>
      <c r="I266" s="222">
        <f t="shared" si="38"/>
        <v>0</v>
      </c>
      <c r="J266" s="138"/>
      <c r="K266" s="135">
        <f t="shared" si="39"/>
        <v>0</v>
      </c>
      <c r="L266" s="138"/>
      <c r="M266" s="135">
        <f t="shared" si="40"/>
        <v>0</v>
      </c>
      <c r="N266" s="138"/>
      <c r="O266" s="135">
        <f t="shared" si="41"/>
        <v>0</v>
      </c>
      <c r="P266" s="138"/>
      <c r="Q266" s="135">
        <f t="shared" si="42"/>
        <v>0</v>
      </c>
    </row>
    <row r="267" spans="1:17" ht="15.6">
      <c r="A267" s="39" t="s">
        <v>167</v>
      </c>
      <c r="B267" s="5">
        <v>15</v>
      </c>
      <c r="D267" s="42"/>
      <c r="E267" s="5" t="str">
        <f>VLOOKUP($A267,'Food full composition_all'!$A$3:$AU$33,3+($B267*2),0)</f>
        <v>mono/di glycerides</v>
      </c>
      <c r="F267" s="42">
        <f>VLOOKUP($A267,'Food full composition_all'!$A$3:$BR$33,4+($B267*2),0)</f>
        <v>0</v>
      </c>
      <c r="G267" s="142">
        <f t="shared" si="37"/>
        <v>0</v>
      </c>
      <c r="H267" s="136"/>
      <c r="I267" s="222">
        <f t="shared" si="38"/>
        <v>0</v>
      </c>
      <c r="J267" s="138"/>
      <c r="K267" s="135">
        <f t="shared" si="39"/>
        <v>0</v>
      </c>
      <c r="L267" s="138"/>
      <c r="M267" s="135">
        <f t="shared" si="40"/>
        <v>0</v>
      </c>
      <c r="N267" s="138"/>
      <c r="O267" s="135">
        <f t="shared" si="41"/>
        <v>0</v>
      </c>
      <c r="P267" s="138"/>
      <c r="Q267" s="135">
        <f t="shared" si="42"/>
        <v>0</v>
      </c>
    </row>
    <row r="268" spans="1:17" s="179" customFormat="1" ht="15.6">
      <c r="A268" s="187" t="s">
        <v>167</v>
      </c>
      <c r="B268" s="179">
        <v>16</v>
      </c>
      <c r="D268" s="181"/>
      <c r="E268" s="179" t="str">
        <f>VLOOKUP($A268,'Food full composition_all'!$A$3:$AU$33,3+($B268*2),0)</f>
        <v xml:space="preserve">Marigold extract </v>
      </c>
      <c r="F268" s="181">
        <f>VLOOKUP($A268,'Food full composition_all'!$A$3:$BR$33,4+($B268*2),0)</f>
        <v>0</v>
      </c>
      <c r="G268" s="186">
        <f t="shared" si="37"/>
        <v>0</v>
      </c>
      <c r="H268" s="182"/>
      <c r="I268" s="223">
        <f t="shared" si="38"/>
        <v>0</v>
      </c>
      <c r="J268" s="183"/>
      <c r="K268" s="184">
        <f t="shared" si="39"/>
        <v>0</v>
      </c>
      <c r="L268" s="183"/>
      <c r="M268" s="184">
        <f t="shared" si="40"/>
        <v>0</v>
      </c>
      <c r="N268" s="183"/>
      <c r="O268" s="184">
        <f t="shared" si="41"/>
        <v>0</v>
      </c>
      <c r="P268" s="183"/>
      <c r="Q268" s="184">
        <f t="shared" si="42"/>
        <v>0</v>
      </c>
    </row>
    <row r="269" spans="1:17" ht="15.6">
      <c r="A269" s="39" t="s">
        <v>168</v>
      </c>
      <c r="B269" s="5">
        <v>1</v>
      </c>
      <c r="C269" s="5">
        <v>8.5</v>
      </c>
      <c r="D269" s="42">
        <f>100/(100-C269)</f>
        <v>1.0928961748633881</v>
      </c>
      <c r="E269" s="5" t="str">
        <f>VLOOKUP($A269,'Food full composition_all'!$A$3:$AU$33,3+($B269*2),0)</f>
        <v>White rice, cooked</v>
      </c>
      <c r="F269" s="42">
        <f>VLOOKUP($A269,'Food full composition_all'!$A$3:$BR$33,4+($B269*2),0)</f>
        <v>29.2</v>
      </c>
      <c r="G269" s="142">
        <f>F269*$D$269</f>
        <v>31.912568306010932</v>
      </c>
      <c r="H269" s="136">
        <f>VLOOKUP(E269,'Impact value reference table'!$B$3:$G$216,2,FALSE)</f>
        <v>0.8</v>
      </c>
      <c r="I269" s="222">
        <f t="shared" si="38"/>
        <v>0.25530054644808747</v>
      </c>
      <c r="J269" s="138">
        <f>VLOOKUP(E269,'Impact value reference table'!$B$3:$G$216,3,FALSE)</f>
        <v>1.2</v>
      </c>
      <c r="K269" s="135">
        <f t="shared" si="39"/>
        <v>0.38295081967213118</v>
      </c>
      <c r="L269" s="138">
        <f>VLOOKUP(E269,'Impact value reference table'!$B$3:$G$216,4,FALSE)</f>
        <v>7.4</v>
      </c>
      <c r="M269" s="135">
        <f t="shared" si="40"/>
        <v>2.3615300546448093</v>
      </c>
      <c r="N269" s="138">
        <f>VLOOKUP(E269,'Impact value reference table'!$B$3:$G$216,5,FALSE)</f>
        <v>10</v>
      </c>
      <c r="O269" s="135">
        <f t="shared" si="41"/>
        <v>3.1912568306010933</v>
      </c>
      <c r="P269" s="138">
        <f>VLOOKUP(E269,'Impact value reference table'!$B$3:$G$216,6,FALSE)</f>
        <v>610</v>
      </c>
      <c r="Q269" s="135">
        <f t="shared" si="42"/>
        <v>194.66666666666669</v>
      </c>
    </row>
    <row r="270" spans="1:17" ht="15.6">
      <c r="A270" s="39" t="s">
        <v>168</v>
      </c>
      <c r="B270" s="5">
        <v>2</v>
      </c>
      <c r="D270" s="42"/>
      <c r="E270" s="5" t="str">
        <f>VLOOKUP($A270,'Food full composition_all'!$A$3:$AU$33,3+($B270*2),0)</f>
        <v>Wheat gluten, unspecified</v>
      </c>
      <c r="F270" s="42">
        <f>VLOOKUP($A270,'Food full composition_all'!$A$3:$BR$33,4+($B270*2),0)</f>
        <v>17</v>
      </c>
      <c r="G270" s="142">
        <f t="shared" ref="G270:G283" si="43">F270*$D$269</f>
        <v>18.579234972677597</v>
      </c>
      <c r="H270" s="136">
        <f>VLOOKUP(E270,'Impact value reference table'!$B$3:$G$216,2,FALSE)</f>
        <v>0.6</v>
      </c>
      <c r="I270" s="222">
        <f t="shared" si="38"/>
        <v>0.11147540983606559</v>
      </c>
      <c r="J270" s="138">
        <f>VLOOKUP(E270,'Impact value reference table'!$B$3:$G$216,3,FALSE)</f>
        <v>1.4</v>
      </c>
      <c r="K270" s="135">
        <f t="shared" si="39"/>
        <v>0.26010928961748631</v>
      </c>
      <c r="L270" s="138">
        <f>VLOOKUP(E270,'Impact value reference table'!$B$3:$G$216,4,FALSE)</f>
        <v>5</v>
      </c>
      <c r="M270" s="135">
        <f t="shared" si="40"/>
        <v>0.92896174863387992</v>
      </c>
      <c r="N270" s="138">
        <f>VLOOKUP(E270,'Impact value reference table'!$B$3:$G$216,5,FALSE)</f>
        <v>2.7</v>
      </c>
      <c r="O270" s="135">
        <f t="shared" si="41"/>
        <v>0.50163934426229517</v>
      </c>
      <c r="P270" s="138">
        <f>VLOOKUP(E270,'Impact value reference table'!$B$3:$G$216,6,FALSE)</f>
        <v>242</v>
      </c>
      <c r="Q270" s="135">
        <f t="shared" si="42"/>
        <v>44.961748633879786</v>
      </c>
    </row>
    <row r="271" spans="1:17" ht="15.6">
      <c r="A271" s="39" t="s">
        <v>168</v>
      </c>
      <c r="B271" s="5">
        <v>3</v>
      </c>
      <c r="D271" s="42"/>
      <c r="E271" s="5" t="str">
        <f>VLOOKUP($A271,'Food full composition_all'!$A$3:$AU$33,3+($B271*2),0)</f>
        <v>Corn gluten meal 21, unspecified</v>
      </c>
      <c r="F271" s="42">
        <f>VLOOKUP($A271,'Food full composition_all'!$A$3:$BR$33,4+($B271*2),0)</f>
        <v>18.7</v>
      </c>
      <c r="G271" s="142">
        <f t="shared" si="43"/>
        <v>20.437158469945356</v>
      </c>
      <c r="H271" s="136">
        <f>VLOOKUP(E271,'Impact value reference table'!$B$3:$G$216,2,FALSE)</f>
        <v>0.7</v>
      </c>
      <c r="I271" s="222">
        <f t="shared" si="38"/>
        <v>0.14306010928961749</v>
      </c>
      <c r="J271" s="138">
        <f>VLOOKUP(E271,'Impact value reference table'!$B$3:$G$216,3,FALSE)</f>
        <v>0.4</v>
      </c>
      <c r="K271" s="135">
        <f t="shared" si="39"/>
        <v>8.1748633879781429E-2</v>
      </c>
      <c r="L271" s="138">
        <f>VLOOKUP(E271,'Impact value reference table'!$B$3:$G$216,4,FALSE)</f>
        <v>2.6</v>
      </c>
      <c r="M271" s="135">
        <f t="shared" si="40"/>
        <v>0.53136612021857932</v>
      </c>
      <c r="N271" s="138">
        <f>VLOOKUP(E271,'Impact value reference table'!$B$3:$G$216,5,FALSE)</f>
        <v>0.9</v>
      </c>
      <c r="O271" s="135">
        <f t="shared" si="41"/>
        <v>0.18393442622950823</v>
      </c>
      <c r="P271" s="138">
        <f>VLOOKUP(E271,'Impact value reference table'!$B$3:$G$216,6,FALSE)</f>
        <v>48</v>
      </c>
      <c r="Q271" s="135">
        <f t="shared" si="42"/>
        <v>9.8098360655737711</v>
      </c>
    </row>
    <row r="272" spans="1:17" ht="15.6">
      <c r="A272" s="39" t="s">
        <v>168</v>
      </c>
      <c r="B272" s="5">
        <v>4</v>
      </c>
      <c r="D272" s="42"/>
      <c r="E272" s="5" t="str">
        <f>VLOOKUP($A272,'Food full composition_all'!$A$3:$AU$33,3+($B272*2),0)</f>
        <v>Fish oil, unspecified</v>
      </c>
      <c r="F272" s="42">
        <f>VLOOKUP($A272,'Food full composition_all'!$A$3:$BR$33,4+($B272*2),0)</f>
        <v>7.7</v>
      </c>
      <c r="G272" s="142">
        <f t="shared" si="43"/>
        <v>8.4153005464480888</v>
      </c>
      <c r="H272" s="136">
        <f>VLOOKUP(E272,'Impact value reference table'!$B$3:$G$216,2,FALSE)</f>
        <v>0</v>
      </c>
      <c r="I272" s="222">
        <f t="shared" si="38"/>
        <v>0</v>
      </c>
      <c r="J272" s="138">
        <f>VLOOKUP(E272,'Impact value reference table'!$B$3:$G$216,3,FALSE)</f>
        <v>0</v>
      </c>
      <c r="K272" s="135">
        <f t="shared" si="39"/>
        <v>0</v>
      </c>
      <c r="L272" s="138">
        <f>VLOOKUP(E272,'Impact value reference table'!$B$3:$G$216,4,FALSE)</f>
        <v>0</v>
      </c>
      <c r="M272" s="135">
        <f t="shared" si="40"/>
        <v>0</v>
      </c>
      <c r="N272" s="138">
        <f>VLOOKUP(E272,'Impact value reference table'!$B$3:$G$216,5,FALSE)</f>
        <v>0</v>
      </c>
      <c r="O272" s="135">
        <f t="shared" si="41"/>
        <v>0</v>
      </c>
      <c r="P272" s="138">
        <f>VLOOKUP(E272,'Impact value reference table'!$B$3:$G$216,6,FALSE)</f>
        <v>0</v>
      </c>
      <c r="Q272" s="135">
        <f t="shared" si="42"/>
        <v>0</v>
      </c>
    </row>
    <row r="273" spans="1:17" ht="15.6">
      <c r="A273" s="39" t="s">
        <v>168</v>
      </c>
      <c r="B273" s="5">
        <v>5</v>
      </c>
      <c r="D273" s="42"/>
      <c r="E273" s="5" t="str">
        <f>VLOOKUP($A273,'Food full composition_all'!$A$3:$AU$33,3+($B273*2),0)</f>
        <v>Pork meat and bone meal, unspecified</v>
      </c>
      <c r="F273" s="42">
        <f>VLOOKUP($A273,'Food full composition_all'!$A$3:$BR$33,4+($B273*2),0)</f>
        <v>5.8</v>
      </c>
      <c r="G273" s="142">
        <f t="shared" si="43"/>
        <v>6.3387978142076511</v>
      </c>
      <c r="H273" s="136">
        <f>VLOOKUP(E273,'Impact value reference table'!$B$3:$G$216,2,FALSE)</f>
        <v>21.95</v>
      </c>
      <c r="I273" s="222">
        <f t="shared" si="38"/>
        <v>1.3913661202185794</v>
      </c>
      <c r="J273" s="138">
        <f>VLOOKUP(E273,'Impact value reference table'!$B$3:$G$216,3,FALSE)</f>
        <v>15.17</v>
      </c>
      <c r="K273" s="135">
        <f t="shared" si="39"/>
        <v>0.96159562841530066</v>
      </c>
      <c r="L273" s="138">
        <f>VLOOKUP(E273,'Impact value reference table'!$B$3:$G$216,4,FALSE)</f>
        <v>175.61</v>
      </c>
      <c r="M273" s="135">
        <f t="shared" si="40"/>
        <v>11.131562841530057</v>
      </c>
      <c r="N273" s="138">
        <f>VLOOKUP(E273,'Impact value reference table'!$B$3:$G$216,5,FALSE)</f>
        <v>93.79</v>
      </c>
      <c r="O273" s="135">
        <f t="shared" si="41"/>
        <v>5.9451584699453566</v>
      </c>
      <c r="P273" s="138">
        <f>VLOOKUP(E273,'Impact value reference table'!$B$3:$G$216,6,FALSE)</f>
        <v>2215.08</v>
      </c>
      <c r="Q273" s="135">
        <f t="shared" si="42"/>
        <v>140.40944262295085</v>
      </c>
    </row>
    <row r="274" spans="1:17" ht="15.6">
      <c r="A274" s="39" t="s">
        <v>168</v>
      </c>
      <c r="B274" s="5">
        <v>6</v>
      </c>
      <c r="D274" s="42"/>
      <c r="E274" s="5" t="str">
        <f>VLOOKUP($A274,'Food full composition_all'!$A$3:$AU$33,3+($B274*2),0)</f>
        <v>Egg powder, unspecified</v>
      </c>
      <c r="F274" s="42">
        <f>VLOOKUP($A274,'Food full composition_all'!$A$3:$BR$33,4+($B274*2),0)</f>
        <v>4.3</v>
      </c>
      <c r="G274" s="142">
        <f t="shared" si="43"/>
        <v>4.6994535519125682</v>
      </c>
      <c r="H274" s="136">
        <f>VLOOKUP(E274,'Impact value reference table'!$B$3:$G$216,2,FALSE)</f>
        <v>5.16</v>
      </c>
      <c r="I274" s="222">
        <f t="shared" si="38"/>
        <v>0.24249180327868852</v>
      </c>
      <c r="J274" s="138">
        <f>VLOOKUP(E274,'Impact value reference table'!$B$3:$G$216,3,FALSE)</f>
        <v>3.8</v>
      </c>
      <c r="K274" s="135">
        <f t="shared" si="39"/>
        <v>0.17857923497267758</v>
      </c>
      <c r="L274" s="138">
        <f>VLOOKUP(E274,'Impact value reference table'!$B$3:$G$216,4,FALSE)</f>
        <v>43.42</v>
      </c>
      <c r="M274" s="135">
        <f t="shared" si="40"/>
        <v>2.0405027322404372</v>
      </c>
      <c r="N274" s="138">
        <f>VLOOKUP(E274,'Impact value reference table'!$B$3:$G$216,5,FALSE)</f>
        <v>18.09</v>
      </c>
      <c r="O274" s="135">
        <f t="shared" si="41"/>
        <v>0.85013114754098362</v>
      </c>
      <c r="P274" s="138">
        <f>VLOOKUP(E274,'Impact value reference table'!$B$3:$G$216,6,FALSE)</f>
        <v>471.26</v>
      </c>
      <c r="Q274" s="135">
        <f t="shared" si="42"/>
        <v>22.146644808743169</v>
      </c>
    </row>
    <row r="275" spans="1:17" ht="15.6">
      <c r="A275" s="39" t="s">
        <v>168</v>
      </c>
      <c r="B275" s="5">
        <v>7</v>
      </c>
      <c r="D275" s="42"/>
      <c r="E275" s="5" t="str">
        <f>VLOOKUP($A275,'Food full composition_all'!$A$3:$AU$33,3+($B275*2),0)</f>
        <v>Antarctic krill</v>
      </c>
      <c r="F275" s="42">
        <f>VLOOKUP($A275,'Food full composition_all'!$A$3:$BR$33,4+($B275*2),0)</f>
        <v>0</v>
      </c>
      <c r="G275" s="142">
        <f t="shared" si="43"/>
        <v>0</v>
      </c>
      <c r="H275" s="136"/>
      <c r="I275" s="222">
        <f t="shared" si="38"/>
        <v>0</v>
      </c>
      <c r="J275" s="138"/>
      <c r="K275" s="135">
        <f t="shared" si="39"/>
        <v>0</v>
      </c>
      <c r="L275" s="138"/>
      <c r="M275" s="135">
        <f t="shared" si="40"/>
        <v>0</v>
      </c>
      <c r="N275" s="138"/>
      <c r="O275" s="135">
        <f t="shared" si="41"/>
        <v>0</v>
      </c>
      <c r="P275" s="138"/>
      <c r="Q275" s="135">
        <f t="shared" si="42"/>
        <v>0</v>
      </c>
    </row>
    <row r="276" spans="1:17" ht="15.6">
      <c r="A276" s="39" t="s">
        <v>168</v>
      </c>
      <c r="B276" s="5">
        <v>8</v>
      </c>
      <c r="D276" s="42"/>
      <c r="E276" s="5" t="str">
        <f>VLOOKUP($A276,'Food full composition_all'!$A$3:$AU$33,3+($B276*2),0)</f>
        <v>Chicken protein hydrolysate, unpecified</v>
      </c>
      <c r="F276" s="42">
        <f>VLOOKUP($A276,'Food full composition_all'!$A$3:$BR$33,4+($B276*2),0)</f>
        <v>3.3</v>
      </c>
      <c r="G276" s="142">
        <f t="shared" si="43"/>
        <v>3.6065573770491803</v>
      </c>
      <c r="H276" s="136">
        <f>VLOOKUP(E276,'Impact value reference table'!$B$3:$G$216,2,FALSE)</f>
        <v>17.46</v>
      </c>
      <c r="I276" s="222">
        <f t="shared" si="38"/>
        <v>0.62970491803278694</v>
      </c>
      <c r="J276" s="138">
        <f>VLOOKUP(E276,'Impact value reference table'!$B$3:$G$216,3,FALSE)</f>
        <v>14.02</v>
      </c>
      <c r="K276" s="135">
        <f t="shared" si="39"/>
        <v>0.50563934426229507</v>
      </c>
      <c r="L276" s="138">
        <f>VLOOKUP(E276,'Impact value reference table'!$B$3:$G$216,4,FALSE)</f>
        <v>145.08000000000001</v>
      </c>
      <c r="M276" s="135">
        <f t="shared" si="40"/>
        <v>5.2323934426229508</v>
      </c>
      <c r="N276" s="138">
        <f>VLOOKUP(E276,'Impact value reference table'!$B$3:$G$216,5,FALSE)</f>
        <v>68.849999999999994</v>
      </c>
      <c r="O276" s="135">
        <f t="shared" si="41"/>
        <v>2.4831147540983602</v>
      </c>
      <c r="P276" s="138">
        <f>VLOOKUP(E276,'Impact value reference table'!$B$3:$G$216,6,FALSE)</f>
        <v>936.89</v>
      </c>
      <c r="Q276" s="135">
        <f t="shared" si="42"/>
        <v>33.789475409836065</v>
      </c>
    </row>
    <row r="277" spans="1:17" ht="15.6">
      <c r="A277" s="39" t="s">
        <v>168</v>
      </c>
      <c r="B277" s="5">
        <v>9</v>
      </c>
      <c r="D277" s="42"/>
      <c r="E277" s="5" t="str">
        <f>VLOOKUP($A277,'Food full composition_all'!$A$3:$AU$33,3+($B277*2),0)</f>
        <v>Potato starch, unspecified</v>
      </c>
      <c r="F277" s="42">
        <f>VLOOKUP($A277,'Food full composition_all'!$A$3:$BR$33,4+($B277*2),0)</f>
        <v>1.2</v>
      </c>
      <c r="G277" s="142">
        <f t="shared" si="43"/>
        <v>1.3114754098360657</v>
      </c>
      <c r="H277" s="136">
        <f>VLOOKUP(E277,'Impact value reference table'!$B$3:$G$216,2,FALSE)</f>
        <v>1.2</v>
      </c>
      <c r="I277" s="222">
        <f t="shared" si="38"/>
        <v>1.573770491803279E-2</v>
      </c>
      <c r="J277" s="138">
        <f>VLOOKUP(E277,'Impact value reference table'!$B$3:$G$216,3,FALSE)</f>
        <v>0.6</v>
      </c>
      <c r="K277" s="135">
        <f t="shared" si="39"/>
        <v>7.8688524590163952E-3</v>
      </c>
      <c r="L277" s="138">
        <f>VLOOKUP(E277,'Impact value reference table'!$B$3:$G$216,4,FALSE)</f>
        <v>5.3</v>
      </c>
      <c r="M277" s="135">
        <f t="shared" si="40"/>
        <v>6.9508196721311477E-2</v>
      </c>
      <c r="N277" s="138">
        <f>VLOOKUP(E277,'Impact value reference table'!$B$3:$G$216,5,FALSE)</f>
        <v>4.8</v>
      </c>
      <c r="O277" s="135">
        <f t="shared" si="41"/>
        <v>6.2950819672131161E-2</v>
      </c>
      <c r="P277" s="138">
        <f>VLOOKUP(E277,'Impact value reference table'!$B$3:$G$216,6,FALSE)</f>
        <v>81</v>
      </c>
      <c r="Q277" s="135">
        <f t="shared" si="42"/>
        <v>1.0622950819672132</v>
      </c>
    </row>
    <row r="278" spans="1:17" ht="15.6">
      <c r="A278" s="39" t="s">
        <v>168</v>
      </c>
      <c r="B278" s="5">
        <v>10</v>
      </c>
      <c r="D278" s="42"/>
      <c r="E278" s="5" t="str">
        <f>VLOOKUP($A278,'Food full composition_all'!$A$3:$AU$33,3+($B278*2),0)</f>
        <v>Minerals</v>
      </c>
      <c r="F278" s="42">
        <f>VLOOKUP($A278,'Food full composition_all'!$A$3:$BR$33,4+($B278*2),0)</f>
        <v>0</v>
      </c>
      <c r="G278" s="142">
        <f t="shared" si="43"/>
        <v>0</v>
      </c>
      <c r="H278" s="136"/>
      <c r="I278" s="222">
        <f t="shared" si="38"/>
        <v>0</v>
      </c>
      <c r="J278" s="138"/>
      <c r="K278" s="135">
        <f t="shared" si="39"/>
        <v>0</v>
      </c>
      <c r="L278" s="138"/>
      <c r="M278" s="135">
        <f t="shared" si="40"/>
        <v>0</v>
      </c>
      <c r="N278" s="138"/>
      <c r="O278" s="135">
        <f t="shared" si="41"/>
        <v>0</v>
      </c>
      <c r="P278" s="138"/>
      <c r="Q278" s="135">
        <f t="shared" si="42"/>
        <v>0</v>
      </c>
    </row>
    <row r="279" spans="1:17" ht="15.6">
      <c r="A279" s="39" t="s">
        <v>168</v>
      </c>
      <c r="B279" s="5">
        <v>11</v>
      </c>
      <c r="D279" s="42"/>
      <c r="E279" s="5" t="str">
        <f>VLOOKUP($A279,'Food full composition_all'!$A$3:$AU$33,3+($B279*2),0)</f>
        <v>Vitamins and trace elements</v>
      </c>
      <c r="F279" s="42">
        <f>VLOOKUP($A279,'Food full composition_all'!$A$3:$BR$33,4+($B279*2),0)</f>
        <v>0</v>
      </c>
      <c r="G279" s="142">
        <f t="shared" si="43"/>
        <v>0</v>
      </c>
      <c r="H279" s="136"/>
      <c r="I279" s="222">
        <f t="shared" si="38"/>
        <v>0</v>
      </c>
      <c r="J279" s="138"/>
      <c r="K279" s="135">
        <f t="shared" si="39"/>
        <v>0</v>
      </c>
      <c r="L279" s="138"/>
      <c r="M279" s="135">
        <f t="shared" si="40"/>
        <v>0</v>
      </c>
      <c r="N279" s="138"/>
      <c r="O279" s="135">
        <f t="shared" si="41"/>
        <v>0</v>
      </c>
      <c r="P279" s="138"/>
      <c r="Q279" s="135">
        <f t="shared" si="42"/>
        <v>0</v>
      </c>
    </row>
    <row r="280" spans="1:17" ht="15.6">
      <c r="A280" s="39" t="s">
        <v>168</v>
      </c>
      <c r="B280" s="5">
        <v>12</v>
      </c>
      <c r="D280" s="42"/>
      <c r="E280" s="5" t="str">
        <f>VLOOKUP($A280,'Food full composition_all'!$A$3:$AU$33,3+($B280*2),0)</f>
        <v>Fish meal, unspecified</v>
      </c>
      <c r="F280" s="42">
        <f>VLOOKUP($A280,'Food full composition_all'!$A$3:$BR$33,4+($B280*2),0)</f>
        <v>0.60250000000000004</v>
      </c>
      <c r="G280" s="142">
        <f t="shared" si="43"/>
        <v>0.65846994535519132</v>
      </c>
      <c r="H280" s="136">
        <f>VLOOKUP(E280,'Impact value reference table'!$B$3:$G$216,2,FALSE)</f>
        <v>8.56</v>
      </c>
      <c r="I280" s="222">
        <f t="shared" si="38"/>
        <v>5.6365027322404386E-2</v>
      </c>
      <c r="J280" s="138">
        <f>VLOOKUP(E280,'Impact value reference table'!$B$3:$G$216,3,FALSE)</f>
        <v>13.88</v>
      </c>
      <c r="K280" s="135">
        <f t="shared" si="39"/>
        <v>9.1395628415300564E-2</v>
      </c>
      <c r="L280" s="138">
        <f>VLOOKUP(E280,'Impact value reference table'!$B$3:$G$216,4,FALSE)</f>
        <v>67.09</v>
      </c>
      <c r="M280" s="135">
        <f t="shared" si="40"/>
        <v>0.44176748633879787</v>
      </c>
      <c r="N280" s="138">
        <f>VLOOKUP(E280,'Impact value reference table'!$B$3:$G$216,5,FALSE)</f>
        <v>238.28</v>
      </c>
      <c r="O280" s="135">
        <f t="shared" si="41"/>
        <v>1.56900218579235</v>
      </c>
      <c r="P280" s="138">
        <f>VLOOKUP(E280,'Impact value reference table'!$B$3:$G$216,6,FALSE)</f>
        <v>3745.45</v>
      </c>
      <c r="Q280" s="135">
        <f t="shared" si="42"/>
        <v>24.662662568306011</v>
      </c>
    </row>
    <row r="281" spans="1:17" ht="15.6">
      <c r="A281" s="39" t="s">
        <v>168</v>
      </c>
      <c r="B281" s="5">
        <v>13</v>
      </c>
      <c r="D281" s="42"/>
      <c r="E281" s="5" t="str">
        <f>VLOOKUP($A281,'Food full composition_all'!$A$3:$AU$33,3+($B281*2),0)</f>
        <v>Brewer's yeast, unspecified</v>
      </c>
      <c r="F281" s="42">
        <f>VLOOKUP($A281,'Food full composition_all'!$A$3:$BR$33,4+($B281*2),0)</f>
        <v>0.5</v>
      </c>
      <c r="G281" s="142">
        <f t="shared" si="43"/>
        <v>0.54644808743169404</v>
      </c>
      <c r="H281" s="136">
        <f>VLOOKUP(E281,'Impact value reference table'!$B$3:$G$216,2,FALSE)</f>
        <v>0</v>
      </c>
      <c r="I281" s="222">
        <f t="shared" si="38"/>
        <v>0</v>
      </c>
      <c r="J281" s="138">
        <f>VLOOKUP(E281,'Impact value reference table'!$B$3:$G$216,3,FALSE)</f>
        <v>0</v>
      </c>
      <c r="K281" s="135">
        <f t="shared" si="39"/>
        <v>0</v>
      </c>
      <c r="L281" s="138">
        <f>VLOOKUP(E281,'Impact value reference table'!$B$3:$G$216,4,FALSE)</f>
        <v>0</v>
      </c>
      <c r="M281" s="135">
        <f t="shared" si="40"/>
        <v>0</v>
      </c>
      <c r="N281" s="138">
        <f>VLOOKUP(E281,'Impact value reference table'!$B$3:$G$216,5,FALSE)</f>
        <v>0</v>
      </c>
      <c r="O281" s="135">
        <f t="shared" si="41"/>
        <v>0</v>
      </c>
      <c r="P281" s="138">
        <f>VLOOKUP(E281,'Impact value reference table'!$B$3:$G$216,6,FALSE)</f>
        <v>0</v>
      </c>
      <c r="Q281" s="135">
        <f t="shared" si="42"/>
        <v>0</v>
      </c>
    </row>
    <row r="282" spans="1:17" ht="15.6">
      <c r="A282" s="39" t="s">
        <v>168</v>
      </c>
      <c r="B282" s="5">
        <v>14</v>
      </c>
      <c r="D282" s="42"/>
      <c r="E282" s="5" t="str">
        <f>VLOOKUP($A282,'Food full composition_all'!$A$3:$AU$33,3+($B282*2),0)</f>
        <v>Cellulose powder</v>
      </c>
      <c r="F282" s="42">
        <f>VLOOKUP($A282,'Food full composition_all'!$A$3:$BR$33,4+($B282*2),0)</f>
        <v>0</v>
      </c>
      <c r="G282" s="142">
        <f t="shared" si="43"/>
        <v>0</v>
      </c>
      <c r="H282" s="136"/>
      <c r="I282" s="222">
        <f t="shared" si="38"/>
        <v>0</v>
      </c>
      <c r="J282" s="138"/>
      <c r="K282" s="135">
        <f t="shared" si="39"/>
        <v>0</v>
      </c>
      <c r="L282" s="138"/>
      <c r="M282" s="135">
        <f t="shared" si="40"/>
        <v>0</v>
      </c>
      <c r="N282" s="138"/>
      <c r="O282" s="135">
        <f t="shared" si="41"/>
        <v>0</v>
      </c>
      <c r="P282" s="138"/>
      <c r="Q282" s="135">
        <f t="shared" si="42"/>
        <v>0</v>
      </c>
    </row>
    <row r="283" spans="1:17" s="179" customFormat="1" ht="15.6">
      <c r="A283" s="187" t="s">
        <v>168</v>
      </c>
      <c r="B283" s="179">
        <v>15</v>
      </c>
      <c r="D283" s="181"/>
      <c r="E283" s="179" t="str">
        <f>VLOOKUP($A283,'Food full composition_all'!$A$3:$AU$33,3+($B283*2),0)</f>
        <v xml:space="preserve">Rosemary extract </v>
      </c>
      <c r="F283" s="181">
        <f>VLOOKUP($A283,'Food full composition_all'!$A$3:$BR$33,4+($B283*2),0)</f>
        <v>0</v>
      </c>
      <c r="G283" s="186">
        <f t="shared" si="43"/>
        <v>0</v>
      </c>
      <c r="H283" s="182"/>
      <c r="I283" s="223">
        <f t="shared" si="38"/>
        <v>0</v>
      </c>
      <c r="J283" s="183"/>
      <c r="K283" s="184">
        <f t="shared" si="39"/>
        <v>0</v>
      </c>
      <c r="L283" s="183"/>
      <c r="M283" s="184">
        <f t="shared" si="40"/>
        <v>0</v>
      </c>
      <c r="N283" s="183"/>
      <c r="O283" s="184">
        <f t="shared" si="41"/>
        <v>0</v>
      </c>
      <c r="P283" s="183"/>
      <c r="Q283" s="184">
        <f t="shared" si="42"/>
        <v>0</v>
      </c>
    </row>
    <row r="284" spans="1:17" ht="15.6">
      <c r="A284" s="39" t="s">
        <v>173</v>
      </c>
      <c r="B284" s="5">
        <v>1</v>
      </c>
      <c r="C284" s="5">
        <v>10</v>
      </c>
      <c r="D284" s="42">
        <f>100/(100-C284)</f>
        <v>1.1111111111111112</v>
      </c>
      <c r="E284" s="5" t="str">
        <f>VLOOKUP($A284,'Food full composition_all'!$A$3:$AU$33,3+($B284*2),0)</f>
        <v>Cereals</v>
      </c>
      <c r="F284" s="42">
        <f>VLOOKUP($A284,'Food full composition_all'!$A$3:$BR$33,4+($B284*2),0)</f>
        <v>29.2</v>
      </c>
      <c r="G284" s="142">
        <f>F284*$D$284</f>
        <v>32.444444444444443</v>
      </c>
      <c r="H284" s="136">
        <f>VLOOKUP(E284,'Impact value reference table'!$B$3:$G$216,2,FALSE)</f>
        <v>1.98</v>
      </c>
      <c r="I284" s="222">
        <f t="shared" si="38"/>
        <v>0.64239999999999986</v>
      </c>
      <c r="J284" s="138">
        <f>VLOOKUP(E284,'Impact value reference table'!$B$3:$G$216,3,FALSE)</f>
        <v>1.1439999999999999</v>
      </c>
      <c r="K284" s="135">
        <f t="shared" si="39"/>
        <v>0.37116444444444441</v>
      </c>
      <c r="L284" s="138">
        <f>VLOOKUP(E284,'Impact value reference table'!$B$3:$G$216,4,FALSE)</f>
        <v>3.8679999999999999</v>
      </c>
      <c r="M284" s="135">
        <f t="shared" si="40"/>
        <v>1.2549511111111111</v>
      </c>
      <c r="N284" s="138">
        <f>VLOOKUP(E284,'Impact value reference table'!$B$3:$G$216,5,FALSE)</f>
        <v>3.5980000000000003</v>
      </c>
      <c r="O284" s="135">
        <f t="shared" si="41"/>
        <v>1.1673511111111112</v>
      </c>
      <c r="P284" s="138">
        <f>VLOOKUP(E284,'Impact value reference table'!$B$3:$G$216,6,FALSE)</f>
        <v>216.91</v>
      </c>
      <c r="Q284" s="135">
        <f t="shared" si="42"/>
        <v>70.375244444444434</v>
      </c>
    </row>
    <row r="285" spans="1:17" ht="15.6">
      <c r="A285" s="39" t="s">
        <v>173</v>
      </c>
      <c r="B285" s="5">
        <v>2</v>
      </c>
      <c r="D285" s="42"/>
      <c r="E285" s="5" t="str">
        <f>VLOOKUP($A285,'Food full composition_all'!$A$3:$AU$33,3+($B285*2),0)</f>
        <v>Sunflower oil, unspecified</v>
      </c>
      <c r="F285" s="42">
        <f>VLOOKUP($A285,'Food full composition_all'!$A$3:$BR$33,4+($B285*2),0)</f>
        <v>17</v>
      </c>
      <c r="G285" s="142">
        <f t="shared" ref="G285:G291" si="44">F285*$D$284</f>
        <v>18.888888888888889</v>
      </c>
      <c r="H285" s="136">
        <f>VLOOKUP(E285,'Impact value reference table'!$B$3:$G$216,2,FALSE)</f>
        <v>2.08</v>
      </c>
      <c r="I285" s="222">
        <f t="shared" si="38"/>
        <v>0.3928888888888889</v>
      </c>
      <c r="J285" s="138">
        <f>VLOOKUP(E285,'Impact value reference table'!$B$3:$G$216,3,FALSE)</f>
        <v>0.42</v>
      </c>
      <c r="K285" s="135">
        <f t="shared" si="39"/>
        <v>7.9333333333333325E-2</v>
      </c>
      <c r="L285" s="138">
        <f>VLOOKUP(E285,'Impact value reference table'!$B$3:$G$216,4,FALSE)</f>
        <v>3.11</v>
      </c>
      <c r="M285" s="135">
        <f t="shared" si="40"/>
        <v>0.58744444444444444</v>
      </c>
      <c r="N285" s="138">
        <f>VLOOKUP(E285,'Impact value reference table'!$B$3:$G$216,5,FALSE)</f>
        <v>5.67</v>
      </c>
      <c r="O285" s="135">
        <f t="shared" si="41"/>
        <v>1.071</v>
      </c>
      <c r="P285" s="138">
        <f>VLOOKUP(E285,'Impact value reference table'!$B$3:$G$216,6,FALSE)</f>
        <v>112</v>
      </c>
      <c r="Q285" s="135">
        <f t="shared" si="42"/>
        <v>21.155555555555559</v>
      </c>
    </row>
    <row r="286" spans="1:17" ht="15.6">
      <c r="A286" s="39" t="s">
        <v>173</v>
      </c>
      <c r="B286" s="5">
        <v>3</v>
      </c>
      <c r="D286" s="42"/>
      <c r="E286" s="5" t="str">
        <f>VLOOKUP($A286,'Food full composition_all'!$A$3:$AU$33,3+($B286*2),0)</f>
        <v>Textured vegetable protein, cooked</v>
      </c>
      <c r="F286" s="42">
        <f>VLOOKUP($A286,'Food full composition_all'!$A$3:$BR$33,4+($B286*2),0)</f>
        <v>18.7</v>
      </c>
      <c r="G286" s="142">
        <f t="shared" si="44"/>
        <v>20.777777777777779</v>
      </c>
      <c r="H286" s="136">
        <f>VLOOKUP(E286,'Impact value reference table'!$B$3:$G$216,2,FALSE)</f>
        <v>11.49</v>
      </c>
      <c r="I286" s="222">
        <f t="shared" si="38"/>
        <v>2.3873666666666669</v>
      </c>
      <c r="J286" s="138">
        <f>VLOOKUP(E286,'Impact value reference table'!$B$3:$G$216,3,FALSE)</f>
        <v>1.26</v>
      </c>
      <c r="K286" s="135">
        <f t="shared" si="39"/>
        <v>0.26180000000000003</v>
      </c>
      <c r="L286" s="138">
        <f>VLOOKUP(E286,'Impact value reference table'!$B$3:$G$216,4,FALSE)</f>
        <v>15.74</v>
      </c>
      <c r="M286" s="135">
        <f t="shared" si="40"/>
        <v>3.2704222222222228</v>
      </c>
      <c r="N286" s="138">
        <f>VLOOKUP(E286,'Impact value reference table'!$B$3:$G$216,5,FALSE)</f>
        <v>12.59</v>
      </c>
      <c r="O286" s="135">
        <f t="shared" si="41"/>
        <v>2.6159222222222227</v>
      </c>
      <c r="P286" s="138">
        <f>VLOOKUP(E286,'Impact value reference table'!$B$3:$G$216,6,FALSE)</f>
        <v>321.02999999999997</v>
      </c>
      <c r="Q286" s="135">
        <f t="shared" si="42"/>
        <v>66.7029</v>
      </c>
    </row>
    <row r="287" spans="1:17" ht="15.6">
      <c r="A287" s="39" t="s">
        <v>173</v>
      </c>
      <c r="B287" s="5">
        <v>4</v>
      </c>
      <c r="D287" s="42"/>
      <c r="E287" s="5" t="str">
        <f>VLOOKUP($A287,'Food full composition_all'!$A$3:$AU$33,3+($B287*2),0)</f>
        <v>Egg, cooked</v>
      </c>
      <c r="F287" s="42">
        <f>VLOOKUP($A287,'Food full composition_all'!$A$3:$BR$33,4+($B287*2),0)</f>
        <v>7.2</v>
      </c>
      <c r="G287" s="142">
        <f t="shared" si="44"/>
        <v>8</v>
      </c>
      <c r="H287" s="136">
        <f>VLOOKUP(E287,'Impact value reference table'!$B$3:$G$216,2,FALSE)</f>
        <v>4.63</v>
      </c>
      <c r="I287" s="222">
        <f t="shared" si="38"/>
        <v>0.37040000000000001</v>
      </c>
      <c r="J287" s="138">
        <f>VLOOKUP(E287,'Impact value reference table'!$B$3:$G$216,3,FALSE)</f>
        <v>3.41</v>
      </c>
      <c r="K287" s="135">
        <f t="shared" si="39"/>
        <v>0.27279999999999999</v>
      </c>
      <c r="L287" s="138">
        <f>VLOOKUP(E287,'Impact value reference table'!$B$3:$G$216,4,FALSE)</f>
        <v>38.96</v>
      </c>
      <c r="M287" s="135">
        <f t="shared" si="40"/>
        <v>3.1168</v>
      </c>
      <c r="N287" s="138">
        <f>VLOOKUP(E287,'Impact value reference table'!$B$3:$G$216,5,FALSE)</f>
        <v>16.23</v>
      </c>
      <c r="O287" s="135">
        <f t="shared" si="41"/>
        <v>1.2984</v>
      </c>
      <c r="P287" s="138">
        <f>VLOOKUP(E287,'Impact value reference table'!$B$3:$G$216,6,FALSE)</f>
        <v>422.85</v>
      </c>
      <c r="Q287" s="135">
        <f t="shared" si="42"/>
        <v>33.828000000000003</v>
      </c>
    </row>
    <row r="288" spans="1:17" ht="15.6">
      <c r="A288" s="39" t="s">
        <v>173</v>
      </c>
      <c r="B288" s="5">
        <v>5</v>
      </c>
      <c r="D288" s="42"/>
      <c r="E288" s="5" t="str">
        <f>VLOOKUP($A288,'Food full composition_all'!$A$3:$AU$33,3+($B288*2),0)</f>
        <v>Textured vegetable protein, cooked</v>
      </c>
      <c r="F288" s="42">
        <f>VLOOKUP($A288,'Food full composition_all'!$A$3:$BR$33,4+($B288*2),0)</f>
        <v>5.8</v>
      </c>
      <c r="G288" s="142">
        <f t="shared" si="44"/>
        <v>6.4444444444444446</v>
      </c>
      <c r="H288" s="136">
        <f>VLOOKUP(E288,'Impact value reference table'!$B$3:$G$216,2,FALSE)</f>
        <v>11.49</v>
      </c>
      <c r="I288" s="222">
        <f t="shared" si="38"/>
        <v>0.74046666666666672</v>
      </c>
      <c r="J288" s="138">
        <f>VLOOKUP(E288,'Impact value reference table'!$B$3:$G$216,3,FALSE)</f>
        <v>1.26</v>
      </c>
      <c r="K288" s="135">
        <f t="shared" si="39"/>
        <v>8.1200000000000008E-2</v>
      </c>
      <c r="L288" s="138">
        <f>VLOOKUP(E288,'Impact value reference table'!$B$3:$G$216,4,FALSE)</f>
        <v>15.74</v>
      </c>
      <c r="M288" s="135">
        <f t="shared" si="40"/>
        <v>1.0143555555555557</v>
      </c>
      <c r="N288" s="138">
        <f>VLOOKUP(E288,'Impact value reference table'!$B$3:$G$216,5,FALSE)</f>
        <v>12.59</v>
      </c>
      <c r="O288" s="135">
        <f t="shared" si="41"/>
        <v>0.81135555555555561</v>
      </c>
      <c r="P288" s="138">
        <f>VLOOKUP(E288,'Impact value reference table'!$B$3:$G$216,6,FALSE)</f>
        <v>321.02999999999997</v>
      </c>
      <c r="Q288" s="135">
        <f t="shared" si="42"/>
        <v>20.688599999999997</v>
      </c>
    </row>
    <row r="289" spans="1:17" ht="15.6">
      <c r="A289" s="39" t="s">
        <v>173</v>
      </c>
      <c r="B289" s="5">
        <v>6</v>
      </c>
      <c r="D289" s="42"/>
      <c r="E289" s="5" t="str">
        <f>VLOOKUP($A289,'Food full composition_all'!$A$3:$AU$33,3+($B289*2),0)</f>
        <v>Meat and bone meal, unspecified</v>
      </c>
      <c r="F289" s="42">
        <f>VLOOKUP($A289,'Food full composition_all'!$A$3:$BR$33,4+($B289*2),0)</f>
        <v>4.3</v>
      </c>
      <c r="G289" s="142">
        <f t="shared" si="44"/>
        <v>4.7777777777777777</v>
      </c>
      <c r="H289" s="136">
        <f>VLOOKUP(E289,'Impact value reference table'!$B$3:$G$216,2,FALSE)</f>
        <v>327.27</v>
      </c>
      <c r="I289" s="222">
        <f t="shared" si="38"/>
        <v>15.636233333333333</v>
      </c>
      <c r="J289" s="138">
        <f>VLOOKUP(E289,'Impact value reference table'!$B$3:$G$216,3,FALSE)</f>
        <v>99.78</v>
      </c>
      <c r="K289" s="135">
        <f t="shared" si="39"/>
        <v>4.767266666666667</v>
      </c>
      <c r="L289" s="138">
        <f>VLOOKUP(E289,'Impact value reference table'!$B$3:$G$216,4,FALSE)</f>
        <v>319.29000000000002</v>
      </c>
      <c r="M289" s="135">
        <f t="shared" si="40"/>
        <v>15.254966666666668</v>
      </c>
      <c r="N289" s="138">
        <f>VLOOKUP(E289,'Impact value reference table'!$B$3:$G$216,5,FALSE)</f>
        <v>301.33</v>
      </c>
      <c r="O289" s="135">
        <f t="shared" si="41"/>
        <v>14.396877777777776</v>
      </c>
      <c r="P289" s="138">
        <f>VLOOKUP(E289,'Impact value reference table'!$B$3:$G$216,6,FALSE)</f>
        <v>1452.77</v>
      </c>
      <c r="Q289" s="135">
        <f t="shared" si="42"/>
        <v>69.410122222222213</v>
      </c>
    </row>
    <row r="290" spans="1:17" ht="15.6">
      <c r="A290" s="39" t="s">
        <v>173</v>
      </c>
      <c r="B290" s="5">
        <v>7</v>
      </c>
      <c r="D290" s="42"/>
      <c r="E290" s="5" t="str">
        <f>VLOOKUP($A290,'Food full composition_all'!$A$3:$AU$33,3+($B290*2),0)</f>
        <v>Minerals</v>
      </c>
      <c r="F290" s="42">
        <f>VLOOKUP($A290,'Food full composition_all'!$A$3:$BR$33,4+($B290*2),0)</f>
        <v>0</v>
      </c>
      <c r="G290" s="142">
        <f t="shared" si="44"/>
        <v>0</v>
      </c>
      <c r="H290" s="136"/>
      <c r="I290" s="222">
        <f t="shared" si="38"/>
        <v>0</v>
      </c>
      <c r="J290" s="138"/>
      <c r="K290" s="135">
        <f t="shared" si="39"/>
        <v>0</v>
      </c>
      <c r="L290" s="138"/>
      <c r="M290" s="135">
        <f t="shared" si="40"/>
        <v>0</v>
      </c>
      <c r="N290" s="138"/>
      <c r="O290" s="135">
        <f t="shared" si="41"/>
        <v>0</v>
      </c>
      <c r="P290" s="138"/>
      <c r="Q290" s="135">
        <f t="shared" si="42"/>
        <v>0</v>
      </c>
    </row>
    <row r="291" spans="1:17" s="179" customFormat="1" ht="15.6">
      <c r="A291" s="187" t="s">
        <v>173</v>
      </c>
      <c r="B291" s="179">
        <v>8</v>
      </c>
      <c r="D291" s="181"/>
      <c r="E291" s="179" t="str">
        <f>VLOOKUP($A291,'Food full composition_all'!$A$3:$AU$33,3+($B291*2),0)</f>
        <v>Sunflower seed, toasted</v>
      </c>
      <c r="F291" s="181">
        <f>VLOOKUP($A291,'Food full composition_all'!$A$3:$BR$33,4+($B291*2),0)</f>
        <v>3.3</v>
      </c>
      <c r="G291" s="186">
        <f t="shared" si="44"/>
        <v>3.6666666666666665</v>
      </c>
      <c r="H291" s="182">
        <f>VLOOKUP(E291,'Impact value reference table'!$B$3:$G$216,2,FALSE)</f>
        <v>7.0000000000000007E-2</v>
      </c>
      <c r="I291" s="223">
        <f t="shared" si="38"/>
        <v>2.5666666666666667E-3</v>
      </c>
      <c r="J291" s="183">
        <f>VLOOKUP(E291,'Impact value reference table'!$B$3:$G$216,3,FALSE)</f>
        <v>0.09</v>
      </c>
      <c r="K291" s="184">
        <f t="shared" si="39"/>
        <v>3.3E-3</v>
      </c>
      <c r="L291" s="183">
        <f>VLOOKUP(E291,'Impact value reference table'!$B$3:$G$216,4,FALSE)</f>
        <v>1.1000000000000001</v>
      </c>
      <c r="M291" s="184">
        <f t="shared" si="40"/>
        <v>4.0333333333333339E-2</v>
      </c>
      <c r="N291" s="183">
        <f>VLOOKUP(E291,'Impact value reference table'!$B$3:$G$216,5,FALSE)</f>
        <v>0.4</v>
      </c>
      <c r="O291" s="184">
        <f t="shared" si="41"/>
        <v>1.4666666666666666E-2</v>
      </c>
      <c r="P291" s="183">
        <f>VLOOKUP(E291,'Impact value reference table'!$B$3:$G$216,6,FALSE)</f>
        <v>17.7</v>
      </c>
      <c r="Q291" s="184">
        <f t="shared" si="42"/>
        <v>0.64899999999999991</v>
      </c>
    </row>
    <row r="292" spans="1:17" ht="15.6">
      <c r="A292" s="39" t="s">
        <v>175</v>
      </c>
      <c r="B292" s="5">
        <v>1</v>
      </c>
      <c r="C292" s="5">
        <v>10</v>
      </c>
      <c r="D292" s="42">
        <f>100/(100-C292)</f>
        <v>1.1111111111111112</v>
      </c>
      <c r="E292" s="5" t="str">
        <f>VLOOKUP($A292,'Food full composition_all'!$A$3:$AU$33,3+($B292*2),0)</f>
        <v>Corn gluten meal 21, unspecified</v>
      </c>
      <c r="F292" s="42">
        <f>VLOOKUP($A292,'Food full composition_all'!$A$3:$BR$33,4+($B292*2),0)</f>
        <v>29.2</v>
      </c>
      <c r="G292" s="142">
        <f>F292*$D$292</f>
        <v>32.444444444444443</v>
      </c>
      <c r="H292" s="136">
        <f>VLOOKUP(E292,'Impact value reference table'!$B$3:$G$216,2,FALSE)</f>
        <v>0.7</v>
      </c>
      <c r="I292" s="222">
        <f t="shared" si="38"/>
        <v>0.22711111111111107</v>
      </c>
      <c r="J292" s="138">
        <f>VLOOKUP(E292,'Impact value reference table'!$B$3:$G$216,3,FALSE)</f>
        <v>0.4</v>
      </c>
      <c r="K292" s="135">
        <f t="shared" si="39"/>
        <v>0.12977777777777777</v>
      </c>
      <c r="L292" s="138">
        <f>VLOOKUP(E292,'Impact value reference table'!$B$3:$G$216,4,FALSE)</f>
        <v>2.6</v>
      </c>
      <c r="M292" s="135">
        <f t="shared" si="40"/>
        <v>0.84355555555555561</v>
      </c>
      <c r="N292" s="138">
        <f>VLOOKUP(E292,'Impact value reference table'!$B$3:$G$216,5,FALSE)</f>
        <v>0.9</v>
      </c>
      <c r="O292" s="135">
        <f t="shared" si="41"/>
        <v>0.29200000000000004</v>
      </c>
      <c r="P292" s="138">
        <f>VLOOKUP(E292,'Impact value reference table'!$B$3:$G$216,6,FALSE)</f>
        <v>48</v>
      </c>
      <c r="Q292" s="135">
        <f t="shared" si="42"/>
        <v>15.573333333333332</v>
      </c>
    </row>
    <row r="293" spans="1:17" ht="15.6">
      <c r="A293" s="39" t="s">
        <v>175</v>
      </c>
      <c r="B293" s="5">
        <v>2</v>
      </c>
      <c r="D293" s="42"/>
      <c r="E293" s="5" t="str">
        <f>VLOOKUP($A293,'Food full composition_all'!$A$3:$AU$33,3+($B293*2),0)</f>
        <v>White rice, cooked</v>
      </c>
      <c r="F293" s="42">
        <f>VLOOKUP($A293,'Food full composition_all'!$A$3:$BR$33,4+($B293*2),0)</f>
        <v>17</v>
      </c>
      <c r="G293" s="142">
        <f t="shared" ref="G293:G301" si="45">F293*$D$292</f>
        <v>18.888888888888889</v>
      </c>
      <c r="H293" s="136">
        <f>VLOOKUP(E293,'Impact value reference table'!$B$3:$G$216,2,FALSE)</f>
        <v>0.8</v>
      </c>
      <c r="I293" s="222">
        <f t="shared" si="38"/>
        <v>0.15111111111111111</v>
      </c>
      <c r="J293" s="138">
        <f>VLOOKUP(E293,'Impact value reference table'!$B$3:$G$216,3,FALSE)</f>
        <v>1.2</v>
      </c>
      <c r="K293" s="135">
        <f t="shared" si="39"/>
        <v>0.22666666666666668</v>
      </c>
      <c r="L293" s="138">
        <f>VLOOKUP(E293,'Impact value reference table'!$B$3:$G$216,4,FALSE)</f>
        <v>7.4</v>
      </c>
      <c r="M293" s="135">
        <f t="shared" si="40"/>
        <v>1.397777777777778</v>
      </c>
      <c r="N293" s="138">
        <f>VLOOKUP(E293,'Impact value reference table'!$B$3:$G$216,5,FALSE)</f>
        <v>10</v>
      </c>
      <c r="O293" s="135">
        <f t="shared" si="41"/>
        <v>1.8888888888888891</v>
      </c>
      <c r="P293" s="138">
        <f>VLOOKUP(E293,'Impact value reference table'!$B$3:$G$216,6,FALSE)</f>
        <v>610</v>
      </c>
      <c r="Q293" s="135">
        <f t="shared" si="42"/>
        <v>115.22222222222221</v>
      </c>
    </row>
    <row r="294" spans="1:17" ht="15.6">
      <c r="A294" s="39" t="s">
        <v>175</v>
      </c>
      <c r="B294" s="5">
        <v>3</v>
      </c>
      <c r="D294" s="42"/>
      <c r="E294" s="5" t="str">
        <f>VLOOKUP($A294,'Food full composition_all'!$A$3:$AU$33,3+($B294*2),0)</f>
        <v>Egg powder, unspecified</v>
      </c>
      <c r="F294" s="42">
        <f>VLOOKUP($A294,'Food full composition_all'!$A$3:$BR$33,4+($B294*2),0)</f>
        <v>18.7</v>
      </c>
      <c r="G294" s="142">
        <f t="shared" si="45"/>
        <v>20.777777777777779</v>
      </c>
      <c r="H294" s="136">
        <f>VLOOKUP(E294,'Impact value reference table'!$B$3:$G$216,2,FALSE)</f>
        <v>5.16</v>
      </c>
      <c r="I294" s="222">
        <f t="shared" si="38"/>
        <v>1.0721333333333334</v>
      </c>
      <c r="J294" s="138">
        <f>VLOOKUP(E294,'Impact value reference table'!$B$3:$G$216,3,FALSE)</f>
        <v>3.8</v>
      </c>
      <c r="K294" s="135">
        <f t="shared" si="39"/>
        <v>0.78955555555555557</v>
      </c>
      <c r="L294" s="138">
        <f>VLOOKUP(E294,'Impact value reference table'!$B$3:$G$216,4,FALSE)</f>
        <v>43.42</v>
      </c>
      <c r="M294" s="135">
        <f t="shared" si="40"/>
        <v>9.0217111111111112</v>
      </c>
      <c r="N294" s="138">
        <f>VLOOKUP(E294,'Impact value reference table'!$B$3:$G$216,5,FALSE)</f>
        <v>18.09</v>
      </c>
      <c r="O294" s="135">
        <f t="shared" si="41"/>
        <v>3.7587000000000002</v>
      </c>
      <c r="P294" s="138">
        <f>VLOOKUP(E294,'Impact value reference table'!$B$3:$G$216,6,FALSE)</f>
        <v>471.26</v>
      </c>
      <c r="Q294" s="135">
        <f t="shared" si="42"/>
        <v>97.917355555555559</v>
      </c>
    </row>
    <row r="295" spans="1:17" ht="15.6">
      <c r="A295" s="39" t="s">
        <v>175</v>
      </c>
      <c r="B295" s="5">
        <v>4</v>
      </c>
      <c r="D295" s="42"/>
      <c r="E295" s="5" t="str">
        <f>VLOOKUP($A295,'Food full composition_all'!$A$3:$AU$33,3+($B295*2),0)</f>
        <v>Whey protein concentrate, unspecified</v>
      </c>
      <c r="F295" s="42">
        <f>VLOOKUP($A295,'Food full composition_all'!$A$3:$BR$33,4+($B295*2),0)</f>
        <v>7.2</v>
      </c>
      <c r="G295" s="142">
        <f t="shared" si="45"/>
        <v>8</v>
      </c>
      <c r="H295" s="136">
        <f>VLOOKUP(E295,'Impact value reference table'!$B$3:$G$216,2,FALSE)</f>
        <v>79.2</v>
      </c>
      <c r="I295" s="222">
        <f t="shared" si="38"/>
        <v>6.3360000000000003</v>
      </c>
      <c r="J295" s="138">
        <f>VLOOKUP(E295,'Impact value reference table'!$B$3:$G$216,3,FALSE)</f>
        <v>28.16</v>
      </c>
      <c r="K295" s="135">
        <f t="shared" si="39"/>
        <v>2.2528000000000001</v>
      </c>
      <c r="L295" s="138">
        <f>VLOOKUP(E295,'Impact value reference table'!$B$3:$G$216,4,FALSE)</f>
        <v>176</v>
      </c>
      <c r="M295" s="135">
        <f t="shared" si="40"/>
        <v>14.08</v>
      </c>
      <c r="N295" s="138">
        <f>VLOOKUP(E295,'Impact value reference table'!$B$3:$G$216,5,FALSE)</f>
        <v>96.8</v>
      </c>
      <c r="O295" s="135">
        <f t="shared" si="41"/>
        <v>7.7439999999999998</v>
      </c>
      <c r="P295" s="138">
        <f>VLOOKUP(E295,'Impact value reference table'!$B$3:$G$216,6,FALSE)</f>
        <v>5526.4</v>
      </c>
      <c r="Q295" s="135">
        <f t="shared" si="42"/>
        <v>442.11199999999997</v>
      </c>
    </row>
    <row r="296" spans="1:17" ht="15.6">
      <c r="A296" s="39" t="s">
        <v>175</v>
      </c>
      <c r="B296" s="5">
        <v>5</v>
      </c>
      <c r="D296" s="42"/>
      <c r="E296" s="5" t="str">
        <f>VLOOKUP($A296,'Food full composition_all'!$A$3:$AU$33,3+($B296*2),0)</f>
        <v>Pork meat and bone meal, unspecified</v>
      </c>
      <c r="F296" s="42">
        <f>VLOOKUP($A296,'Food full composition_all'!$A$3:$BR$33,4+($B296*2),0)</f>
        <v>5.8</v>
      </c>
      <c r="G296" s="142">
        <f t="shared" si="45"/>
        <v>6.4444444444444446</v>
      </c>
      <c r="H296" s="136">
        <f>VLOOKUP(E296,'Impact value reference table'!$B$3:$G$216,2,FALSE)</f>
        <v>21.95</v>
      </c>
      <c r="I296" s="222">
        <f t="shared" si="38"/>
        <v>1.4145555555555556</v>
      </c>
      <c r="J296" s="138">
        <f>VLOOKUP(E296,'Impact value reference table'!$B$3:$G$216,3,FALSE)</f>
        <v>15.17</v>
      </c>
      <c r="K296" s="135">
        <f t="shared" si="39"/>
        <v>0.97762222222222228</v>
      </c>
      <c r="L296" s="138">
        <f>VLOOKUP(E296,'Impact value reference table'!$B$3:$G$216,4,FALSE)</f>
        <v>175.61</v>
      </c>
      <c r="M296" s="135">
        <f t="shared" si="40"/>
        <v>11.317088888888891</v>
      </c>
      <c r="N296" s="138">
        <f>VLOOKUP(E296,'Impact value reference table'!$B$3:$G$216,5,FALSE)</f>
        <v>93.79</v>
      </c>
      <c r="O296" s="135">
        <f t="shared" si="41"/>
        <v>6.0442444444444448</v>
      </c>
      <c r="P296" s="138">
        <f>VLOOKUP(E296,'Impact value reference table'!$B$3:$G$216,6,FALSE)</f>
        <v>2215.08</v>
      </c>
      <c r="Q296" s="135">
        <f t="shared" si="42"/>
        <v>142.74960000000002</v>
      </c>
    </row>
    <row r="297" spans="1:17" ht="15.6">
      <c r="A297" s="39" t="s">
        <v>175</v>
      </c>
      <c r="B297" s="5">
        <v>6</v>
      </c>
      <c r="D297" s="42"/>
      <c r="E297" s="5" t="str">
        <f>VLOOKUP($A297,'Food full composition_all'!$A$3:$AU$33,3+($B297*2),0)</f>
        <v>Sugar digest</v>
      </c>
      <c r="F297" s="42">
        <f>VLOOKUP($A297,'Food full composition_all'!$A$3:$BR$33,4+($B297*2),0)</f>
        <v>0</v>
      </c>
      <c r="G297" s="142">
        <f t="shared" si="45"/>
        <v>0</v>
      </c>
      <c r="H297" s="136"/>
      <c r="I297" s="222">
        <f t="shared" si="38"/>
        <v>0</v>
      </c>
      <c r="J297" s="138"/>
      <c r="K297" s="135">
        <f t="shared" si="39"/>
        <v>0</v>
      </c>
      <c r="L297" s="138"/>
      <c r="M297" s="135">
        <f t="shared" si="40"/>
        <v>0</v>
      </c>
      <c r="N297" s="138"/>
      <c r="O297" s="135">
        <f t="shared" si="41"/>
        <v>0</v>
      </c>
      <c r="P297" s="138"/>
      <c r="Q297" s="135">
        <f t="shared" si="42"/>
        <v>0</v>
      </c>
    </row>
    <row r="298" spans="1:17" ht="15.6">
      <c r="A298" s="39" t="s">
        <v>175</v>
      </c>
      <c r="B298" s="5">
        <v>7</v>
      </c>
      <c r="D298" s="42"/>
      <c r="E298" s="5" t="str">
        <f>VLOOKUP($A298,'Food full composition_all'!$A$3:$AU$33,3+($B298*2),0)</f>
        <v>Beet pulp, unspecified</v>
      </c>
      <c r="F298" s="42">
        <f>VLOOKUP($A298,'Food full composition_all'!$A$3:$BR$33,4+($B298*2),0)</f>
        <v>3.3</v>
      </c>
      <c r="G298" s="142">
        <f t="shared" si="45"/>
        <v>3.6666666666666665</v>
      </c>
      <c r="H298" s="136">
        <f>VLOOKUP(E298,'Impact value reference table'!$B$3:$G$216,2,FALSE)</f>
        <v>0.13</v>
      </c>
      <c r="I298" s="222">
        <f t="shared" si="38"/>
        <v>4.7666666666666664E-3</v>
      </c>
      <c r="J298" s="138">
        <f>VLOOKUP(E298,'Impact value reference table'!$B$3:$G$216,3,FALSE)</f>
        <v>0.17</v>
      </c>
      <c r="K298" s="135">
        <f t="shared" si="39"/>
        <v>6.2333333333333338E-3</v>
      </c>
      <c r="L298" s="138">
        <f>VLOOKUP(E298,'Impact value reference table'!$B$3:$G$216,4,FALSE)</f>
        <v>1.25</v>
      </c>
      <c r="M298" s="135">
        <f t="shared" si="40"/>
        <v>4.5833333333333337E-2</v>
      </c>
      <c r="N298" s="138">
        <f>VLOOKUP(E298,'Impact value reference table'!$B$3:$G$216,5,FALSE)</f>
        <v>0.69</v>
      </c>
      <c r="O298" s="135">
        <f t="shared" si="41"/>
        <v>2.53E-2</v>
      </c>
      <c r="P298" s="138">
        <f>VLOOKUP(E298,'Impact value reference table'!$B$3:$G$216,6,FALSE)</f>
        <v>12.09</v>
      </c>
      <c r="Q298" s="135">
        <f t="shared" si="42"/>
        <v>0.44329999999999997</v>
      </c>
    </row>
    <row r="299" spans="1:17" ht="15.6">
      <c r="A299" s="39" t="s">
        <v>175</v>
      </c>
      <c r="B299" s="5">
        <v>8</v>
      </c>
      <c r="D299" s="42"/>
      <c r="E299" s="5" t="str">
        <f>VLOOKUP($A299,'Food full composition_all'!$A$3:$AU$33,3+($B299*2),0)</f>
        <v>Minerals</v>
      </c>
      <c r="F299" s="42">
        <f>VLOOKUP($A299,'Food full composition_all'!$A$3:$BR$33,4+($B299*2),0)</f>
        <v>0</v>
      </c>
      <c r="G299" s="142">
        <f t="shared" si="45"/>
        <v>0</v>
      </c>
      <c r="H299" s="136"/>
      <c r="I299" s="222">
        <f t="shared" si="38"/>
        <v>0</v>
      </c>
      <c r="J299" s="138"/>
      <c r="K299" s="135">
        <f t="shared" si="39"/>
        <v>0</v>
      </c>
      <c r="L299" s="138"/>
      <c r="M299" s="135">
        <f t="shared" si="40"/>
        <v>0</v>
      </c>
      <c r="N299" s="138"/>
      <c r="O299" s="135">
        <f t="shared" si="41"/>
        <v>0</v>
      </c>
      <c r="P299" s="138"/>
      <c r="Q299" s="135">
        <f t="shared" si="42"/>
        <v>0</v>
      </c>
    </row>
    <row r="300" spans="1:17" ht="15.6">
      <c r="A300" s="39" t="s">
        <v>175</v>
      </c>
      <c r="B300" s="5">
        <v>9</v>
      </c>
      <c r="D300" s="42"/>
      <c r="E300" s="5" t="str">
        <f>VLOOKUP($A300,'Food full composition_all'!$A$3:$AU$33,3+($B300*2),0)</f>
        <v>Soybean oil, unspecified</v>
      </c>
      <c r="F300" s="42">
        <f>VLOOKUP($A300,'Food full composition_all'!$A$3:$BR$33,4+($B300*2),0)</f>
        <v>1.2</v>
      </c>
      <c r="G300" s="142">
        <f t="shared" si="45"/>
        <v>1.3333333333333333</v>
      </c>
      <c r="H300" s="136">
        <f>VLOOKUP(E300,'Impact value reference table'!$B$3:$G$216,2,FALSE)</f>
        <v>1.22</v>
      </c>
      <c r="I300" s="222">
        <f t="shared" si="38"/>
        <v>1.6266666666666665E-2</v>
      </c>
      <c r="J300" s="138">
        <f>VLOOKUP(E300,'Impact value reference table'!$B$3:$G$216,3,FALSE)</f>
        <v>0.7</v>
      </c>
      <c r="K300" s="135">
        <f t="shared" si="39"/>
        <v>9.3333333333333324E-3</v>
      </c>
      <c r="L300" s="138">
        <f>VLOOKUP(E300,'Impact value reference table'!$B$3:$G$216,4,FALSE)</f>
        <v>1.78</v>
      </c>
      <c r="M300" s="135">
        <f t="shared" si="40"/>
        <v>2.3733333333333332E-2</v>
      </c>
      <c r="N300" s="138">
        <f>VLOOKUP(E300,'Impact value reference table'!$B$3:$G$216,5,FALSE)</f>
        <v>1.33</v>
      </c>
      <c r="O300" s="135">
        <f t="shared" si="41"/>
        <v>1.7733333333333334E-2</v>
      </c>
      <c r="P300" s="138">
        <f>VLOOKUP(E300,'Impact value reference table'!$B$3:$G$216,6,FALSE)</f>
        <v>46.11</v>
      </c>
      <c r="Q300" s="135">
        <f t="shared" si="42"/>
        <v>0.61480000000000001</v>
      </c>
    </row>
    <row r="301" spans="1:17" s="179" customFormat="1" ht="15.6">
      <c r="A301" s="187" t="s">
        <v>175</v>
      </c>
      <c r="B301" s="179">
        <v>10</v>
      </c>
      <c r="D301" s="181"/>
      <c r="E301" s="179" t="str">
        <f>VLOOKUP($A301,'Food full composition_all'!$A$3:$AU$33,3+($B301*2),0)</f>
        <v>Fish oil, unspecified</v>
      </c>
      <c r="F301" s="181">
        <f>VLOOKUP($A301,'Food full composition_all'!$A$3:$BR$33,4+($B301*2),0)</f>
        <v>2</v>
      </c>
      <c r="G301" s="186">
        <f t="shared" si="45"/>
        <v>2.2222222222222223</v>
      </c>
      <c r="H301" s="182">
        <f>VLOOKUP(E301,'Impact value reference table'!$B$3:$G$216,2,FALSE)</f>
        <v>0</v>
      </c>
      <c r="I301" s="223">
        <f t="shared" si="38"/>
        <v>0</v>
      </c>
      <c r="J301" s="183">
        <f>VLOOKUP(E301,'Impact value reference table'!$B$3:$G$216,3,FALSE)</f>
        <v>0</v>
      </c>
      <c r="K301" s="184">
        <f t="shared" si="39"/>
        <v>0</v>
      </c>
      <c r="L301" s="183">
        <f>VLOOKUP(E301,'Impact value reference table'!$B$3:$G$216,4,FALSE)</f>
        <v>0</v>
      </c>
      <c r="M301" s="184">
        <f t="shared" si="40"/>
        <v>0</v>
      </c>
      <c r="N301" s="183">
        <f>VLOOKUP(E301,'Impact value reference table'!$B$3:$G$216,5,FALSE)</f>
        <v>0</v>
      </c>
      <c r="O301" s="184">
        <f t="shared" si="41"/>
        <v>0</v>
      </c>
      <c r="P301" s="183">
        <f>VLOOKUP(E301,'Impact value reference table'!$B$3:$G$216,6,FALSE)</f>
        <v>0</v>
      </c>
      <c r="Q301" s="184">
        <f t="shared" si="42"/>
        <v>0</v>
      </c>
    </row>
    <row r="302" spans="1:17" ht="15.6">
      <c r="A302" s="40" t="s">
        <v>178</v>
      </c>
      <c r="B302" s="5">
        <v>1</v>
      </c>
      <c r="C302" s="5">
        <v>10</v>
      </c>
      <c r="D302" s="42">
        <f>100/(100-C302)</f>
        <v>1.1111111111111112</v>
      </c>
      <c r="E302" s="5" t="str">
        <f>VLOOKUP($A302,'Food full composition_all'!$A$3:$AU$33,3+($B302*2),0)</f>
        <v>Potato, cooked</v>
      </c>
      <c r="F302" s="42">
        <f>VLOOKUP($A302,'Food full composition_all'!$A$3:$BR$33,4+($B302*2),0)</f>
        <v>6.3</v>
      </c>
      <c r="G302" s="142">
        <f>F302*$D$302</f>
        <v>7</v>
      </c>
      <c r="H302" s="136">
        <f>VLOOKUP(E302,'Impact value reference table'!$B$3:$G$216,2,FALSE)</f>
        <v>1.2</v>
      </c>
      <c r="I302" s="222">
        <f t="shared" si="38"/>
        <v>8.4000000000000005E-2</v>
      </c>
      <c r="J302" s="138">
        <f>VLOOKUP(E302,'Impact value reference table'!$B$3:$G$216,3,FALSE)</f>
        <v>0.6</v>
      </c>
      <c r="K302" s="135">
        <f t="shared" si="39"/>
        <v>4.2000000000000003E-2</v>
      </c>
      <c r="L302" s="138">
        <f>VLOOKUP(E302,'Impact value reference table'!$B$3:$G$216,4,FALSE)</f>
        <v>5.3</v>
      </c>
      <c r="M302" s="135">
        <f t="shared" si="40"/>
        <v>0.371</v>
      </c>
      <c r="N302" s="138">
        <f>VLOOKUP(E302,'Impact value reference table'!$B$3:$G$216,5,FALSE)</f>
        <v>4.8</v>
      </c>
      <c r="O302" s="135">
        <f t="shared" si="41"/>
        <v>0.33600000000000002</v>
      </c>
      <c r="P302" s="138">
        <f>VLOOKUP(E302,'Impact value reference table'!$B$3:$G$216,6,FALSE)</f>
        <v>81</v>
      </c>
      <c r="Q302" s="135">
        <f t="shared" si="42"/>
        <v>5.67</v>
      </c>
    </row>
    <row r="303" spans="1:17" ht="15.6">
      <c r="A303" s="40" t="s">
        <v>178</v>
      </c>
      <c r="B303" s="5">
        <v>2</v>
      </c>
      <c r="D303" s="42"/>
      <c r="E303" s="5" t="str">
        <f>VLOOKUP($A303,'Food full composition_all'!$A$3:$AU$33,3+($B303*2),0)</f>
        <v>Brown rice, cooked</v>
      </c>
      <c r="F303" s="42">
        <f>VLOOKUP($A303,'Food full composition_all'!$A$3:$BR$33,4+($B303*2),0)</f>
        <v>6.3</v>
      </c>
      <c r="G303" s="142">
        <f t="shared" ref="G303:G316" si="46">F303*$D$302</f>
        <v>7</v>
      </c>
      <c r="H303" s="136">
        <f>VLOOKUP(E303,'Impact value reference table'!$B$3:$G$216,2,FALSE)</f>
        <v>0.8</v>
      </c>
      <c r="I303" s="222">
        <f t="shared" si="38"/>
        <v>5.6000000000000001E-2</v>
      </c>
      <c r="J303" s="138">
        <f>VLOOKUP(E303,'Impact value reference table'!$B$3:$G$216,3,FALSE)</f>
        <v>1.2</v>
      </c>
      <c r="K303" s="135">
        <f t="shared" si="39"/>
        <v>8.4000000000000005E-2</v>
      </c>
      <c r="L303" s="138">
        <f>VLOOKUP(E303,'Impact value reference table'!$B$3:$G$216,4,FALSE)</f>
        <v>7.4</v>
      </c>
      <c r="M303" s="135">
        <f t="shared" si="40"/>
        <v>0.51800000000000002</v>
      </c>
      <c r="N303" s="138">
        <f>VLOOKUP(E303,'Impact value reference table'!$B$3:$G$216,5,FALSE)</f>
        <v>10</v>
      </c>
      <c r="O303" s="135">
        <f t="shared" si="41"/>
        <v>0.70000000000000007</v>
      </c>
      <c r="P303" s="138">
        <f>VLOOKUP(E303,'Impact value reference table'!$B$3:$G$216,6,FALSE)</f>
        <v>610</v>
      </c>
      <c r="Q303" s="135">
        <f t="shared" si="42"/>
        <v>42.699999999999996</v>
      </c>
    </row>
    <row r="304" spans="1:17" ht="15.6">
      <c r="A304" s="40" t="s">
        <v>178</v>
      </c>
      <c r="B304" s="5">
        <v>3</v>
      </c>
      <c r="D304" s="42"/>
      <c r="E304" s="5" t="str">
        <f>VLOOKUP($A304,'Food full composition_all'!$A$3:$AU$33,3+($B304*2),0)</f>
        <v>Pea, cooked</v>
      </c>
      <c r="F304" s="42">
        <f>VLOOKUP($A304,'Food full composition_all'!$A$3:$BR$33,4+($B304*2),0)</f>
        <v>6.3</v>
      </c>
      <c r="G304" s="142">
        <f t="shared" si="46"/>
        <v>7</v>
      </c>
      <c r="H304" s="136">
        <f>VLOOKUP(E304,'Impact value reference table'!$B$3:$G$216,2,FALSE)</f>
        <v>1.41</v>
      </c>
      <c r="I304" s="222">
        <f t="shared" si="38"/>
        <v>9.8699999999999996E-2</v>
      </c>
      <c r="J304" s="138">
        <f>VLOOKUP(E304,'Impact value reference table'!$B$3:$G$216,3,FALSE)</f>
        <v>12.72</v>
      </c>
      <c r="K304" s="135">
        <f t="shared" si="39"/>
        <v>0.89040000000000008</v>
      </c>
      <c r="L304" s="138">
        <f>VLOOKUP(E304,'Impact value reference table'!$B$3:$G$216,4,FALSE)</f>
        <v>2.69</v>
      </c>
      <c r="M304" s="135">
        <f t="shared" si="40"/>
        <v>0.1883</v>
      </c>
      <c r="N304" s="138">
        <f>VLOOKUP(E304,'Impact value reference table'!$B$3:$G$216,5,FALSE)</f>
        <v>2.4</v>
      </c>
      <c r="O304" s="135">
        <f t="shared" si="41"/>
        <v>0.16800000000000001</v>
      </c>
      <c r="P304" s="138">
        <f>VLOOKUP(E304,'Impact value reference table'!$B$3:$G$216,6,FALSE)</f>
        <v>125.81</v>
      </c>
      <c r="Q304" s="135">
        <f t="shared" si="42"/>
        <v>8.8066999999999993</v>
      </c>
    </row>
    <row r="305" spans="1:17" ht="15.6">
      <c r="A305" s="40" t="s">
        <v>178</v>
      </c>
      <c r="B305" s="5">
        <v>4</v>
      </c>
      <c r="D305" s="42"/>
      <c r="E305" s="5" t="str">
        <f>VLOOKUP($A305,'Food full composition_all'!$A$3:$AU$33,3+($B305*2),0)</f>
        <v>Sunflower oil, unspecified</v>
      </c>
      <c r="F305" s="42">
        <f>VLOOKUP($A305,'Food full composition_all'!$A$3:$BR$33,4+($B305*2),0)</f>
        <v>7.5</v>
      </c>
      <c r="G305" s="142">
        <f t="shared" si="46"/>
        <v>8.3333333333333339</v>
      </c>
      <c r="H305" s="136">
        <f>VLOOKUP(E305,'Impact value reference table'!$B$3:$G$216,2,FALSE)</f>
        <v>2.08</v>
      </c>
      <c r="I305" s="222">
        <f t="shared" si="38"/>
        <v>0.17333333333333334</v>
      </c>
      <c r="J305" s="138">
        <f>VLOOKUP(E305,'Impact value reference table'!$B$3:$G$216,3,FALSE)</f>
        <v>0.42</v>
      </c>
      <c r="K305" s="135">
        <f t="shared" si="39"/>
        <v>3.5000000000000003E-2</v>
      </c>
      <c r="L305" s="138">
        <f>VLOOKUP(E305,'Impact value reference table'!$B$3:$G$216,4,FALSE)</f>
        <v>3.11</v>
      </c>
      <c r="M305" s="135">
        <f t="shared" si="40"/>
        <v>0.25916666666666666</v>
      </c>
      <c r="N305" s="138">
        <f>VLOOKUP(E305,'Impact value reference table'!$B$3:$G$216,5,FALSE)</f>
        <v>5.67</v>
      </c>
      <c r="O305" s="135">
        <f t="shared" si="41"/>
        <v>0.47250000000000003</v>
      </c>
      <c r="P305" s="138">
        <f>VLOOKUP(E305,'Impact value reference table'!$B$3:$G$216,6,FALSE)</f>
        <v>112</v>
      </c>
      <c r="Q305" s="135">
        <f t="shared" si="42"/>
        <v>9.3333333333333357</v>
      </c>
    </row>
    <row r="306" spans="1:17" ht="15.6">
      <c r="A306" s="40" t="s">
        <v>178</v>
      </c>
      <c r="B306" s="5">
        <v>5</v>
      </c>
      <c r="D306" s="42"/>
      <c r="E306" s="5" t="str">
        <f>VLOOKUP($A306,'Food full composition_all'!$A$3:$AU$33,3+($B306*2),0)</f>
        <v>Brewer's yeast, unspecified</v>
      </c>
      <c r="F306" s="42">
        <f>VLOOKUP($A306,'Food full composition_all'!$A$3:$BR$33,4+($B306*2),0)</f>
        <v>5.8</v>
      </c>
      <c r="G306" s="142">
        <f t="shared" si="46"/>
        <v>6.4444444444444446</v>
      </c>
      <c r="H306" s="136">
        <f>VLOOKUP(E306,'Impact value reference table'!$B$3:$G$216,2,FALSE)</f>
        <v>0</v>
      </c>
      <c r="I306" s="222">
        <f t="shared" si="38"/>
        <v>0</v>
      </c>
      <c r="J306" s="138">
        <f>VLOOKUP(E306,'Impact value reference table'!$B$3:$G$216,3,FALSE)</f>
        <v>0</v>
      </c>
      <c r="K306" s="135">
        <f t="shared" si="39"/>
        <v>0</v>
      </c>
      <c r="L306" s="138">
        <f>VLOOKUP(E306,'Impact value reference table'!$B$3:$G$216,4,FALSE)</f>
        <v>0</v>
      </c>
      <c r="M306" s="135">
        <f t="shared" si="40"/>
        <v>0</v>
      </c>
      <c r="N306" s="138">
        <f>VLOOKUP(E306,'Impact value reference table'!$B$3:$G$216,5,FALSE)</f>
        <v>0</v>
      </c>
      <c r="O306" s="135">
        <f t="shared" si="41"/>
        <v>0</v>
      </c>
      <c r="P306" s="138">
        <f>VLOOKUP(E306,'Impact value reference table'!$B$3:$G$216,6,FALSE)</f>
        <v>0</v>
      </c>
      <c r="Q306" s="135">
        <f t="shared" si="42"/>
        <v>0</v>
      </c>
    </row>
    <row r="307" spans="1:17" ht="15.6">
      <c r="A307" s="40" t="s">
        <v>178</v>
      </c>
      <c r="B307" s="5">
        <v>6</v>
      </c>
      <c r="D307" s="42"/>
      <c r="E307" s="5" t="str">
        <f>VLOOKUP($A307,'Food full composition_all'!$A$3:$AU$33,3+($B307*2),0)</f>
        <v>Vegetable stock</v>
      </c>
      <c r="F307" s="42">
        <f>VLOOKUP($A307,'Food full composition_all'!$A$3:$BR$33,4+($B307*2),0)</f>
        <v>0</v>
      </c>
      <c r="G307" s="142">
        <f t="shared" si="46"/>
        <v>0</v>
      </c>
      <c r="H307" s="136"/>
      <c r="I307" s="222">
        <f t="shared" si="38"/>
        <v>0</v>
      </c>
      <c r="J307" s="138"/>
      <c r="K307" s="135">
        <f t="shared" si="39"/>
        <v>0</v>
      </c>
      <c r="L307" s="138"/>
      <c r="M307" s="135">
        <f t="shared" si="40"/>
        <v>0</v>
      </c>
      <c r="N307" s="138"/>
      <c r="O307" s="135">
        <f t="shared" si="41"/>
        <v>0</v>
      </c>
      <c r="P307" s="138"/>
      <c r="Q307" s="135">
        <f t="shared" si="42"/>
        <v>0</v>
      </c>
    </row>
    <row r="308" spans="1:17" ht="15.6">
      <c r="A308" s="40" t="s">
        <v>178</v>
      </c>
      <c r="B308" s="5">
        <v>7</v>
      </c>
      <c r="D308" s="42"/>
      <c r="E308" s="5" t="str">
        <f>VLOOKUP($A308,'Food full composition_all'!$A$3:$AU$33,3+($B308*2),0)</f>
        <v>Pea, unspecified</v>
      </c>
      <c r="F308" s="42">
        <f>VLOOKUP($A308,'Food full composition_all'!$A$3:$BR$33,4+($B308*2),0)</f>
        <v>5.5</v>
      </c>
      <c r="G308" s="142">
        <f t="shared" si="46"/>
        <v>6.1111111111111116</v>
      </c>
      <c r="H308" s="136">
        <f>VLOOKUP(E308,'Impact value reference table'!$B$3:$G$216,2,FALSE)</f>
        <v>1.48</v>
      </c>
      <c r="I308" s="222">
        <f t="shared" si="38"/>
        <v>9.0444444444444452E-2</v>
      </c>
      <c r="J308" s="138">
        <f>VLOOKUP(E308,'Impact value reference table'!$B$3:$G$216,3,FALSE)</f>
        <v>13.31</v>
      </c>
      <c r="K308" s="135">
        <f t="shared" si="39"/>
        <v>0.81338888888888894</v>
      </c>
      <c r="L308" s="138">
        <f>VLOOKUP(E308,'Impact value reference table'!$B$3:$G$216,4,FALSE)</f>
        <v>2.81</v>
      </c>
      <c r="M308" s="135">
        <f t="shared" si="40"/>
        <v>0.17172222222222225</v>
      </c>
      <c r="N308" s="138">
        <f>VLOOKUP(E308,'Impact value reference table'!$B$3:$G$216,5,FALSE)</f>
        <v>2.5099999999999998</v>
      </c>
      <c r="O308" s="135">
        <f t="shared" si="41"/>
        <v>0.15338888888888888</v>
      </c>
      <c r="P308" s="138">
        <f>VLOOKUP(E308,'Impact value reference table'!$B$3:$G$216,6,FALSE)</f>
        <v>131.58000000000001</v>
      </c>
      <c r="Q308" s="135">
        <f t="shared" si="42"/>
        <v>8.0410000000000004</v>
      </c>
    </row>
    <row r="309" spans="1:17" ht="15.6">
      <c r="A309" s="40" t="s">
        <v>178</v>
      </c>
      <c r="B309" s="5">
        <v>8</v>
      </c>
      <c r="D309" s="42"/>
      <c r="E309" s="5" t="str">
        <f>VLOOKUP($A309,'Food full composition_all'!$A$3:$AU$33,3+($B309*2),0)</f>
        <v xml:space="preserve">Dried algae </v>
      </c>
      <c r="F309" s="42">
        <f>VLOOKUP($A309,'Food full composition_all'!$A$3:$BR$33,4+($B309*2),0)</f>
        <v>0</v>
      </c>
      <c r="G309" s="142">
        <f t="shared" si="46"/>
        <v>0</v>
      </c>
      <c r="H309" s="136"/>
      <c r="I309" s="222">
        <f t="shared" si="38"/>
        <v>0</v>
      </c>
      <c r="J309" s="138"/>
      <c r="K309" s="135">
        <f t="shared" si="39"/>
        <v>0</v>
      </c>
      <c r="L309" s="138"/>
      <c r="M309" s="135">
        <f t="shared" si="40"/>
        <v>0</v>
      </c>
      <c r="N309" s="138"/>
      <c r="O309" s="135">
        <f t="shared" si="41"/>
        <v>0</v>
      </c>
      <c r="P309" s="138"/>
      <c r="Q309" s="135">
        <f t="shared" si="42"/>
        <v>0</v>
      </c>
    </row>
    <row r="310" spans="1:17" ht="15.6">
      <c r="A310" s="40" t="s">
        <v>178</v>
      </c>
      <c r="B310" s="5">
        <v>9</v>
      </c>
      <c r="D310" s="42"/>
      <c r="E310" s="5" t="str">
        <f>VLOOKUP($A310,'Food full composition_all'!$A$3:$AU$33,3+($B310*2),0)</f>
        <v>Mixed herbs</v>
      </c>
      <c r="F310" s="42">
        <f>VLOOKUP($A310,'Food full composition_all'!$A$3:$BR$33,4+($B310*2),0)</f>
        <v>0</v>
      </c>
      <c r="G310" s="142">
        <f t="shared" si="46"/>
        <v>0</v>
      </c>
      <c r="H310" s="136"/>
      <c r="I310" s="222">
        <f t="shared" si="38"/>
        <v>0</v>
      </c>
      <c r="J310" s="138"/>
      <c r="K310" s="135">
        <f t="shared" si="39"/>
        <v>0</v>
      </c>
      <c r="L310" s="138"/>
      <c r="M310" s="135">
        <f t="shared" si="40"/>
        <v>0</v>
      </c>
      <c r="N310" s="138"/>
      <c r="O310" s="135">
        <f t="shared" si="41"/>
        <v>0</v>
      </c>
      <c r="P310" s="138"/>
      <c r="Q310" s="135">
        <f t="shared" si="42"/>
        <v>0</v>
      </c>
    </row>
    <row r="311" spans="1:17" ht="15.6">
      <c r="A311" s="40" t="s">
        <v>178</v>
      </c>
      <c r="B311" s="5">
        <v>10</v>
      </c>
      <c r="D311" s="42"/>
      <c r="E311" s="5" t="str">
        <f>VLOOKUP($A311,'Food full composition_all'!$A$3:$AU$33,3+($B311*2),0)</f>
        <v>Chicory</v>
      </c>
      <c r="F311" s="42">
        <f>VLOOKUP($A311,'Food full composition_all'!$A$3:$BR$33,4+($B311*2),0)</f>
        <v>0</v>
      </c>
      <c r="G311" s="142">
        <f t="shared" si="46"/>
        <v>0</v>
      </c>
      <c r="H311" s="136"/>
      <c r="I311" s="222">
        <f t="shared" si="38"/>
        <v>0</v>
      </c>
      <c r="J311" s="138"/>
      <c r="K311" s="135">
        <f t="shared" si="39"/>
        <v>0</v>
      </c>
      <c r="L311" s="138"/>
      <c r="M311" s="135">
        <f t="shared" si="40"/>
        <v>0</v>
      </c>
      <c r="N311" s="138"/>
      <c r="O311" s="135">
        <f t="shared" si="41"/>
        <v>0</v>
      </c>
      <c r="P311" s="138"/>
      <c r="Q311" s="135">
        <f t="shared" si="42"/>
        <v>0</v>
      </c>
    </row>
    <row r="312" spans="1:17" ht="15.6">
      <c r="A312" s="40" t="s">
        <v>178</v>
      </c>
      <c r="B312" s="5">
        <v>11</v>
      </c>
      <c r="D312" s="42"/>
      <c r="E312" s="5" t="str">
        <f>VLOOKUP($A312,'Food full composition_all'!$A$3:$AU$33,3+($B312*2),0)</f>
        <v>Egg powder, unspecified</v>
      </c>
      <c r="F312" s="42">
        <f>VLOOKUP($A312,'Food full composition_all'!$A$3:$BR$33,4+($B312*2),0)</f>
        <v>0.09</v>
      </c>
      <c r="G312" s="142">
        <f t="shared" si="46"/>
        <v>0.1</v>
      </c>
      <c r="H312" s="136">
        <f>VLOOKUP(E312,'Impact value reference table'!$B$3:$G$216,2,FALSE)</f>
        <v>5.16</v>
      </c>
      <c r="I312" s="222">
        <f t="shared" si="38"/>
        <v>5.1600000000000005E-3</v>
      </c>
      <c r="J312" s="138">
        <f>VLOOKUP(E312,'Impact value reference table'!$B$3:$G$216,3,FALSE)</f>
        <v>3.8</v>
      </c>
      <c r="K312" s="135">
        <f t="shared" si="39"/>
        <v>3.8E-3</v>
      </c>
      <c r="L312" s="138">
        <f>VLOOKUP(E312,'Impact value reference table'!$B$3:$G$216,4,FALSE)</f>
        <v>43.42</v>
      </c>
      <c r="M312" s="135">
        <f t="shared" si="40"/>
        <v>4.3420000000000007E-2</v>
      </c>
      <c r="N312" s="138">
        <f>VLOOKUP(E312,'Impact value reference table'!$B$3:$G$216,5,FALSE)</f>
        <v>18.09</v>
      </c>
      <c r="O312" s="135">
        <f t="shared" si="41"/>
        <v>1.8090000000000002E-2</v>
      </c>
      <c r="P312" s="138">
        <f>VLOOKUP(E312,'Impact value reference table'!$B$3:$G$216,6,FALSE)</f>
        <v>471.26</v>
      </c>
      <c r="Q312" s="135">
        <f t="shared" si="42"/>
        <v>0.47126000000000001</v>
      </c>
    </row>
    <row r="313" spans="1:17" ht="15.6">
      <c r="A313" s="40" t="s">
        <v>178</v>
      </c>
      <c r="B313" s="5">
        <v>12</v>
      </c>
      <c r="D313" s="42"/>
      <c r="E313" s="5" t="str">
        <f>VLOOKUP($A313,'Food full composition_all'!$A$3:$AU$33,3+($B313*2),0)</f>
        <v xml:space="preserve">Seaweed </v>
      </c>
      <c r="F313" s="42">
        <f>VLOOKUP($A313,'Food full composition_all'!$A$3:$BR$33,4+($B313*2),0)</f>
        <v>0</v>
      </c>
      <c r="G313" s="142">
        <f t="shared" si="46"/>
        <v>0</v>
      </c>
      <c r="H313" s="136"/>
      <c r="I313" s="222">
        <f t="shared" si="38"/>
        <v>0</v>
      </c>
      <c r="J313" s="138"/>
      <c r="K313" s="135">
        <f t="shared" si="39"/>
        <v>0</v>
      </c>
      <c r="L313" s="138"/>
      <c r="M313" s="135">
        <f t="shared" si="40"/>
        <v>0</v>
      </c>
      <c r="N313" s="138"/>
      <c r="O313" s="135">
        <f t="shared" si="41"/>
        <v>0</v>
      </c>
      <c r="P313" s="138"/>
      <c r="Q313" s="135">
        <f t="shared" si="42"/>
        <v>0</v>
      </c>
    </row>
    <row r="314" spans="1:17" ht="15.6">
      <c r="A314" s="40" t="s">
        <v>178</v>
      </c>
      <c r="B314" s="5">
        <v>13</v>
      </c>
      <c r="D314" s="42"/>
      <c r="E314" s="5" t="str">
        <f>VLOOKUP($A314,'Food full composition_all'!$A$3:$AU$33,3+($B314*2),0)</f>
        <v>Carrot, unspecified</v>
      </c>
      <c r="F314" s="42">
        <f>VLOOKUP($A314,'Food full composition_all'!$A$3:$BR$33,4+($B314*2),0)</f>
        <v>0.5</v>
      </c>
      <c r="G314" s="142">
        <f t="shared" si="46"/>
        <v>0.55555555555555558</v>
      </c>
      <c r="H314" s="136">
        <f>VLOOKUP(E314,'Impact value reference table'!$B$3:$G$216,2,FALSE)</f>
        <v>0.73</v>
      </c>
      <c r="I314" s="222">
        <f t="shared" si="38"/>
        <v>4.0555555555555562E-3</v>
      </c>
      <c r="J314" s="138">
        <f>VLOOKUP(E314,'Impact value reference table'!$B$3:$G$216,3,FALSE)</f>
        <v>0.98</v>
      </c>
      <c r="K314" s="135">
        <f t="shared" si="39"/>
        <v>5.4444444444444445E-3</v>
      </c>
      <c r="L314" s="138">
        <f>VLOOKUP(E314,'Impact value reference table'!$B$3:$G$216,4,FALSE)</f>
        <v>7.07</v>
      </c>
      <c r="M314" s="135">
        <f t="shared" si="40"/>
        <v>3.927777777777778E-2</v>
      </c>
      <c r="N314" s="138">
        <f>VLOOKUP(E314,'Impact value reference table'!$B$3:$G$216,5,FALSE)</f>
        <v>3.9</v>
      </c>
      <c r="O314" s="135">
        <f t="shared" si="41"/>
        <v>2.1666666666666667E-2</v>
      </c>
      <c r="P314" s="138">
        <f>VLOOKUP(E314,'Impact value reference table'!$B$3:$G$216,6,FALSE)</f>
        <v>68.290000000000006</v>
      </c>
      <c r="Q314" s="135">
        <f t="shared" si="42"/>
        <v>0.37938888888888894</v>
      </c>
    </row>
    <row r="315" spans="1:17" ht="15.6">
      <c r="A315" s="40" t="s">
        <v>178</v>
      </c>
      <c r="B315" s="5">
        <v>14</v>
      </c>
      <c r="D315" s="42"/>
      <c r="E315" s="5" t="str">
        <f>VLOOKUP($A315,'Food full composition_all'!$A$3:$AU$33,3+($B315*2),0)</f>
        <v>Tomato, raw</v>
      </c>
      <c r="F315" s="42">
        <f>VLOOKUP($A315,'Food full composition_all'!$A$3:$BR$33,4+($B315*2),0)</f>
        <v>0.5</v>
      </c>
      <c r="G315" s="142">
        <f t="shared" si="46"/>
        <v>0.55555555555555558</v>
      </c>
      <c r="H315" s="136">
        <f>VLOOKUP(E315,'Impact value reference table'!$B$3:$G$216,2,FALSE)</f>
        <v>14.76</v>
      </c>
      <c r="I315" s="222">
        <f t="shared" si="38"/>
        <v>8.2000000000000003E-2</v>
      </c>
      <c r="J315" s="138">
        <f>VLOOKUP(E315,'Impact value reference table'!$B$3:$G$216,3,FALSE)</f>
        <v>5.62</v>
      </c>
      <c r="K315" s="135">
        <f t="shared" si="39"/>
        <v>3.1222222222222224E-2</v>
      </c>
      <c r="L315" s="138">
        <f>VLOOKUP(E315,'Impact value reference table'!$B$3:$G$216,4,FALSE)</f>
        <v>119.47</v>
      </c>
      <c r="M315" s="135">
        <f t="shared" si="40"/>
        <v>0.66372222222222232</v>
      </c>
      <c r="N315" s="138">
        <f>VLOOKUP(E315,'Impact value reference table'!$B$3:$G$216,5,FALSE)</f>
        <v>52.71</v>
      </c>
      <c r="O315" s="135">
        <f t="shared" si="41"/>
        <v>0.29283333333333333</v>
      </c>
      <c r="P315" s="138">
        <f>VLOOKUP(E315,'Impact value reference table'!$B$3:$G$216,6,FALSE)</f>
        <v>2600.14</v>
      </c>
      <c r="Q315" s="135">
        <f t="shared" si="42"/>
        <v>14.445222222222222</v>
      </c>
    </row>
    <row r="316" spans="1:17" s="179" customFormat="1" ht="15.6">
      <c r="A316" s="180" t="s">
        <v>178</v>
      </c>
      <c r="B316" s="179">
        <v>15</v>
      </c>
      <c r="D316" s="181"/>
      <c r="E316" s="179" t="str">
        <f>VLOOKUP($A316,'Food full composition_all'!$A$3:$AU$33,3+($B316*2),0)</f>
        <v>Apple, raw</v>
      </c>
      <c r="F316" s="181">
        <f>VLOOKUP($A316,'Food full composition_all'!$A$3:$BR$33,4+($B316*2),0)</f>
        <v>0.5</v>
      </c>
      <c r="G316" s="186">
        <f t="shared" si="46"/>
        <v>0.55555555555555558</v>
      </c>
      <c r="H316" s="182">
        <f>VLOOKUP(E316,'Impact value reference table'!$B$3:$G$216,2,FALSE)</f>
        <v>0.8</v>
      </c>
      <c r="I316" s="223">
        <f t="shared" si="38"/>
        <v>4.4444444444444444E-3</v>
      </c>
      <c r="J316" s="183">
        <f>VLOOKUP(E316,'Impact value reference table'!$B$3:$G$216,3,FALSE)</f>
        <v>1.2</v>
      </c>
      <c r="K316" s="184">
        <f t="shared" si="39"/>
        <v>6.6666666666666671E-3</v>
      </c>
      <c r="L316" s="183">
        <f>VLOOKUP(E316,'Impact value reference table'!$B$3:$G$216,4,FALSE)</f>
        <v>7.4</v>
      </c>
      <c r="M316" s="184">
        <f t="shared" si="40"/>
        <v>4.1111111111111119E-2</v>
      </c>
      <c r="N316" s="183">
        <f>VLOOKUP(E316,'Impact value reference table'!$B$3:$G$216,5,FALSE)</f>
        <v>10</v>
      </c>
      <c r="O316" s="184">
        <f t="shared" si="41"/>
        <v>5.5555555555555559E-2</v>
      </c>
      <c r="P316" s="183">
        <f>VLOOKUP(E316,'Impact value reference table'!$B$3:$G$216,6,FALSE)</f>
        <v>610</v>
      </c>
      <c r="Q316" s="184">
        <f t="shared" si="42"/>
        <v>3.3888888888888888</v>
      </c>
    </row>
    <row r="317" spans="1:17" ht="15.6">
      <c r="A317" s="40" t="s">
        <v>184</v>
      </c>
      <c r="B317" s="5">
        <v>1</v>
      </c>
      <c r="C317" s="5">
        <v>8</v>
      </c>
      <c r="D317" s="42">
        <f>100/(100-C317)</f>
        <v>1.0869565217391304</v>
      </c>
      <c r="E317" s="5" t="str">
        <f>VLOOKUP($A317,'Food full composition_all'!$A$3:$AU$33,3+($B317*2),0)</f>
        <v>Soy, cooked</v>
      </c>
      <c r="F317" s="42">
        <f>VLOOKUP($A317,'Food full composition_all'!$A$3:$BR$33,4+($B317*2),0)</f>
        <v>24.5</v>
      </c>
      <c r="G317" s="142">
        <f>F317*$D$317</f>
        <v>26.630434782608695</v>
      </c>
      <c r="H317" s="136">
        <f>VLOOKUP(E317,'Impact value reference table'!$B$3:$G$216,2,FALSE)</f>
        <v>7.73</v>
      </c>
      <c r="I317" s="222">
        <f t="shared" si="38"/>
        <v>2.0585326086956521</v>
      </c>
      <c r="J317" s="138">
        <f>VLOOKUP(E317,'Impact value reference table'!$B$3:$G$216,3,FALSE)</f>
        <v>0.85</v>
      </c>
      <c r="K317" s="135">
        <f t="shared" si="39"/>
        <v>0.22635869565217392</v>
      </c>
      <c r="L317" s="138">
        <f>VLOOKUP(E317,'Impact value reference table'!$B$3:$G$216,4,FALSE)</f>
        <v>10.59</v>
      </c>
      <c r="M317" s="135">
        <f t="shared" si="40"/>
        <v>2.8201630434782605</v>
      </c>
      <c r="N317" s="138">
        <f>VLOOKUP(E317,'Impact value reference table'!$B$3:$G$216,5,FALSE)</f>
        <v>8.4700000000000006</v>
      </c>
      <c r="O317" s="135">
        <f t="shared" si="41"/>
        <v>2.2555978260869569</v>
      </c>
      <c r="P317" s="138">
        <f>VLOOKUP(E317,'Impact value reference table'!$B$3:$G$216,6,FALSE)</f>
        <v>215.98</v>
      </c>
      <c r="Q317" s="135">
        <f t="shared" si="42"/>
        <v>57.516413043478252</v>
      </c>
    </row>
    <row r="318" spans="1:17" ht="15.6">
      <c r="A318" s="40" t="s">
        <v>184</v>
      </c>
      <c r="B318" s="5">
        <v>2</v>
      </c>
      <c r="D318" s="42"/>
      <c r="E318" s="5" t="str">
        <f>VLOOKUP($A318,'Food full composition_all'!$A$3:$AU$33,3+($B318*2),0)</f>
        <v>Wheat gluten, unspecified</v>
      </c>
      <c r="F318" s="42">
        <f>VLOOKUP($A318,'Food full composition_all'!$A$3:$BR$33,4+($B318*2),0)</f>
        <v>16</v>
      </c>
      <c r="G318" s="142">
        <f t="shared" ref="G318:G326" si="47">F318*$D$317</f>
        <v>17.391304347826086</v>
      </c>
      <c r="H318" s="136">
        <f>VLOOKUP(E318,'Impact value reference table'!$B$3:$G$216,2,FALSE)</f>
        <v>0.6</v>
      </c>
      <c r="I318" s="222">
        <f t="shared" si="38"/>
        <v>0.10434782608695652</v>
      </c>
      <c r="J318" s="138">
        <f>VLOOKUP(E318,'Impact value reference table'!$B$3:$G$216,3,FALSE)</f>
        <v>1.4</v>
      </c>
      <c r="K318" s="135">
        <f t="shared" si="39"/>
        <v>0.24347826086956517</v>
      </c>
      <c r="L318" s="138">
        <f>VLOOKUP(E318,'Impact value reference table'!$B$3:$G$216,4,FALSE)</f>
        <v>5</v>
      </c>
      <c r="M318" s="135">
        <f t="shared" si="40"/>
        <v>0.86956521739130432</v>
      </c>
      <c r="N318" s="138">
        <f>VLOOKUP(E318,'Impact value reference table'!$B$3:$G$216,5,FALSE)</f>
        <v>2.7</v>
      </c>
      <c r="O318" s="135">
        <f t="shared" si="41"/>
        <v>0.46956521739130436</v>
      </c>
      <c r="P318" s="138">
        <f>VLOOKUP(E318,'Impact value reference table'!$B$3:$G$216,6,FALSE)</f>
        <v>242</v>
      </c>
      <c r="Q318" s="135">
        <f t="shared" si="42"/>
        <v>42.086956521739125</v>
      </c>
    </row>
    <row r="319" spans="1:17" ht="15.6">
      <c r="A319" s="40" t="s">
        <v>184</v>
      </c>
      <c r="B319" s="5">
        <v>3</v>
      </c>
      <c r="D319" s="42"/>
      <c r="E319" s="5" t="str">
        <f>VLOOKUP($A319,'Food full composition_all'!$A$3:$AU$33,3+($B319*2),0)</f>
        <v>Corn gluten meal 21, unspecified</v>
      </c>
      <c r="F319" s="42">
        <f>VLOOKUP($A319,'Food full composition_all'!$A$3:$BR$33,4+($B319*2),0)</f>
        <v>11</v>
      </c>
      <c r="G319" s="142">
        <f t="shared" si="47"/>
        <v>11.956521739130434</v>
      </c>
      <c r="H319" s="136">
        <f>VLOOKUP(E319,'Impact value reference table'!$B$3:$G$216,2,FALSE)</f>
        <v>0.7</v>
      </c>
      <c r="I319" s="222">
        <f t="shared" si="38"/>
        <v>8.3695652173913032E-2</v>
      </c>
      <c r="J319" s="138">
        <f>VLOOKUP(E319,'Impact value reference table'!$B$3:$G$216,3,FALSE)</f>
        <v>0.4</v>
      </c>
      <c r="K319" s="135">
        <f t="shared" si="39"/>
        <v>4.7826086956521734E-2</v>
      </c>
      <c r="L319" s="138">
        <f>VLOOKUP(E319,'Impact value reference table'!$B$3:$G$216,4,FALSE)</f>
        <v>2.6</v>
      </c>
      <c r="M319" s="135">
        <f t="shared" si="40"/>
        <v>0.31086956521739129</v>
      </c>
      <c r="N319" s="138">
        <f>VLOOKUP(E319,'Impact value reference table'!$B$3:$G$216,5,FALSE)</f>
        <v>0.9</v>
      </c>
      <c r="O319" s="135">
        <f t="shared" si="41"/>
        <v>0.10760869565217392</v>
      </c>
      <c r="P319" s="138">
        <f>VLOOKUP(E319,'Impact value reference table'!$B$3:$G$216,6,FALSE)</f>
        <v>48</v>
      </c>
      <c r="Q319" s="135">
        <f t="shared" si="42"/>
        <v>5.7391304347826075</v>
      </c>
    </row>
    <row r="320" spans="1:17" ht="15.6">
      <c r="A320" s="40" t="s">
        <v>184</v>
      </c>
      <c r="B320" s="5">
        <v>4</v>
      </c>
      <c r="D320" s="42"/>
      <c r="E320" s="5" t="str">
        <f>VLOOKUP($A320,'Food full composition_all'!$A$3:$AU$33,3+($B320*2),0)</f>
        <v>Sunflower seed, toasted</v>
      </c>
      <c r="F320" s="42">
        <f>VLOOKUP($A320,'Food full composition_all'!$A$3:$BR$33,4+($B320*2),0)</f>
        <v>7.5</v>
      </c>
      <c r="G320" s="142">
        <f t="shared" si="47"/>
        <v>8.1521739130434785</v>
      </c>
      <c r="H320" s="136">
        <f>VLOOKUP(E320,'Impact value reference table'!$B$3:$G$216,2,FALSE)</f>
        <v>7.0000000000000007E-2</v>
      </c>
      <c r="I320" s="222">
        <f t="shared" si="38"/>
        <v>5.7065217391304357E-3</v>
      </c>
      <c r="J320" s="138">
        <f>VLOOKUP(E320,'Impact value reference table'!$B$3:$G$216,3,FALSE)</f>
        <v>0.09</v>
      </c>
      <c r="K320" s="135">
        <f t="shared" si="39"/>
        <v>7.3369565217391306E-3</v>
      </c>
      <c r="L320" s="138">
        <f>VLOOKUP(E320,'Impact value reference table'!$B$3:$G$216,4,FALSE)</f>
        <v>1.1000000000000001</v>
      </c>
      <c r="M320" s="135">
        <f t="shared" si="40"/>
        <v>8.9673913043478271E-2</v>
      </c>
      <c r="N320" s="138">
        <f>VLOOKUP(E320,'Impact value reference table'!$B$3:$G$216,5,FALSE)</f>
        <v>0.4</v>
      </c>
      <c r="O320" s="135">
        <f t="shared" si="41"/>
        <v>3.2608695652173912E-2</v>
      </c>
      <c r="P320" s="138">
        <f>VLOOKUP(E320,'Impact value reference table'!$B$3:$G$216,6,FALSE)</f>
        <v>17.7</v>
      </c>
      <c r="Q320" s="135">
        <f t="shared" si="42"/>
        <v>1.4429347826086956</v>
      </c>
    </row>
    <row r="321" spans="1:17" ht="15.6">
      <c r="A321" s="40" t="s">
        <v>184</v>
      </c>
      <c r="B321" s="5">
        <v>5</v>
      </c>
      <c r="D321" s="42"/>
      <c r="E321" s="5" t="str">
        <f>VLOOKUP($A321,'Food full composition_all'!$A$3:$AU$33,3+($B321*2),0)</f>
        <v>Lupine</v>
      </c>
      <c r="F321" s="42">
        <f>VLOOKUP($A321,'Food full composition_all'!$A$3:$BR$33,4+($B321*2),0)</f>
        <v>0</v>
      </c>
      <c r="G321" s="142">
        <f t="shared" si="47"/>
        <v>0</v>
      </c>
      <c r="H321" s="136"/>
      <c r="I321" s="222">
        <f t="shared" si="38"/>
        <v>0</v>
      </c>
      <c r="J321" s="138"/>
      <c r="K321" s="135">
        <f t="shared" si="39"/>
        <v>0</v>
      </c>
      <c r="L321" s="138"/>
      <c r="M321" s="135">
        <f t="shared" si="40"/>
        <v>0</v>
      </c>
      <c r="N321" s="138"/>
      <c r="O321" s="135">
        <f t="shared" si="41"/>
        <v>0</v>
      </c>
      <c r="P321" s="138"/>
      <c r="Q321" s="135">
        <f t="shared" si="42"/>
        <v>0</v>
      </c>
    </row>
    <row r="322" spans="1:17" ht="15.6">
      <c r="A322" s="40" t="s">
        <v>184</v>
      </c>
      <c r="B322" s="5">
        <v>6</v>
      </c>
      <c r="D322" s="42"/>
      <c r="E322" s="5" t="str">
        <f>VLOOKUP($A322,'Food full composition_all'!$A$3:$AU$33,3+($B322*2),0)</f>
        <v>Coconut oil, unspecified</v>
      </c>
      <c r="F322" s="42">
        <f>VLOOKUP($A322,'Food full composition_all'!$A$3:$BR$33,4+($B322*2),0)</f>
        <v>4.3</v>
      </c>
      <c r="G322" s="142">
        <f t="shared" si="47"/>
        <v>4.6739130434782608</v>
      </c>
      <c r="H322" s="136">
        <f>VLOOKUP(E322,'Impact value reference table'!$B$3:$G$216,2,FALSE)</f>
        <v>1.28</v>
      </c>
      <c r="I322" s="222">
        <f t="shared" ref="I322:I385" si="48">(H322/100)*G322</f>
        <v>5.9826086956521737E-2</v>
      </c>
      <c r="J322" s="138">
        <f>VLOOKUP(E322,'Impact value reference table'!$B$3:$G$216,3,FALSE)</f>
        <v>0.73</v>
      </c>
      <c r="K322" s="135">
        <f t="shared" ref="K322:K385" si="49">(J322/100)*G322</f>
        <v>3.4119565217391304E-2</v>
      </c>
      <c r="L322" s="138">
        <f>VLOOKUP(E322,'Impact value reference table'!$B$3:$G$216,4,FALSE)</f>
        <v>1.78</v>
      </c>
      <c r="M322" s="135">
        <f t="shared" ref="M322:M385" si="50">(L322/100)*G322</f>
        <v>8.3195652173913046E-2</v>
      </c>
      <c r="N322" s="138">
        <f>VLOOKUP(E322,'Impact value reference table'!$B$3:$G$216,5,FALSE)</f>
        <v>1.33</v>
      </c>
      <c r="O322" s="135">
        <f t="shared" ref="O322:O385" si="51">(N322/100)*G322</f>
        <v>6.216304347826087E-2</v>
      </c>
      <c r="P322" s="138">
        <f>VLOOKUP(E322,'Impact value reference table'!$B$3:$G$216,6,FALSE)</f>
        <v>46.11</v>
      </c>
      <c r="Q322" s="135">
        <f t="shared" ref="Q322:Q385" si="52">(P322/100)*G322</f>
        <v>2.155141304347826</v>
      </c>
    </row>
    <row r="323" spans="1:17" ht="15.6">
      <c r="A323" s="40" t="s">
        <v>184</v>
      </c>
      <c r="B323" s="5">
        <v>7</v>
      </c>
      <c r="D323" s="42"/>
      <c r="E323" s="5" t="str">
        <f>VLOOKUP($A323,'Food full composition_all'!$A$3:$AU$33,3+($B323*2),0)</f>
        <v xml:space="preserve">Minerals </v>
      </c>
      <c r="F323" s="42">
        <f>VLOOKUP($A323,'Food full composition_all'!$A$3:$BR$33,4+($B323*2),0)</f>
        <v>0</v>
      </c>
      <c r="G323" s="142">
        <f t="shared" si="47"/>
        <v>0</v>
      </c>
      <c r="H323" s="136"/>
      <c r="I323" s="222">
        <f t="shared" si="48"/>
        <v>0</v>
      </c>
      <c r="J323" s="138"/>
      <c r="K323" s="135">
        <f t="shared" si="49"/>
        <v>0</v>
      </c>
      <c r="L323" s="138"/>
      <c r="M323" s="135">
        <f t="shared" si="50"/>
        <v>0</v>
      </c>
      <c r="N323" s="138"/>
      <c r="O323" s="135">
        <f t="shared" si="51"/>
        <v>0</v>
      </c>
      <c r="P323" s="138"/>
      <c r="Q323" s="135">
        <f t="shared" si="52"/>
        <v>0</v>
      </c>
    </row>
    <row r="324" spans="1:17" ht="15.6">
      <c r="A324" s="40" t="s">
        <v>184</v>
      </c>
      <c r="B324" s="5">
        <v>8</v>
      </c>
      <c r="D324" s="42"/>
      <c r="E324" s="5" t="str">
        <f>VLOOKUP($A324,'Food full composition_all'!$A$3:$AU$33,3+($B324*2),0)</f>
        <v>Brewer's yeast, unspecified</v>
      </c>
      <c r="F324" s="42">
        <f>VLOOKUP($A324,'Food full composition_all'!$A$3:$BR$33,4+($B324*2),0)</f>
        <v>4</v>
      </c>
      <c r="G324" s="142">
        <f t="shared" si="47"/>
        <v>4.3478260869565215</v>
      </c>
      <c r="H324" s="136">
        <f>VLOOKUP(E324,'Impact value reference table'!$B$3:$G$216,2,FALSE)</f>
        <v>0</v>
      </c>
      <c r="I324" s="222">
        <f t="shared" si="48"/>
        <v>0</v>
      </c>
      <c r="J324" s="138">
        <f>VLOOKUP(E324,'Impact value reference table'!$B$3:$G$216,3,FALSE)</f>
        <v>0</v>
      </c>
      <c r="K324" s="135">
        <f t="shared" si="49"/>
        <v>0</v>
      </c>
      <c r="L324" s="138">
        <f>VLOOKUP(E324,'Impact value reference table'!$B$3:$G$216,4,FALSE)</f>
        <v>0</v>
      </c>
      <c r="M324" s="135">
        <f t="shared" si="50"/>
        <v>0</v>
      </c>
      <c r="N324" s="138">
        <f>VLOOKUP(E324,'Impact value reference table'!$B$3:$G$216,5,FALSE)</f>
        <v>0</v>
      </c>
      <c r="O324" s="135">
        <f t="shared" si="51"/>
        <v>0</v>
      </c>
      <c r="P324" s="138">
        <f>VLOOKUP(E324,'Impact value reference table'!$B$3:$G$216,6,FALSE)</f>
        <v>0</v>
      </c>
      <c r="Q324" s="135">
        <f t="shared" si="52"/>
        <v>0</v>
      </c>
    </row>
    <row r="325" spans="1:17" ht="15.6">
      <c r="A325" s="40" t="s">
        <v>184</v>
      </c>
      <c r="B325" s="5">
        <v>9</v>
      </c>
      <c r="D325" s="42"/>
      <c r="E325" s="5" t="str">
        <f>VLOOKUP($A325,'Food full composition_all'!$A$3:$AU$33,3+($B325*2),0)</f>
        <v>Baobab</v>
      </c>
      <c r="F325" s="42">
        <f>VLOOKUP($A325,'Food full composition_all'!$A$3:$BR$33,4+($B325*2),0)</f>
        <v>0</v>
      </c>
      <c r="G325" s="142">
        <f t="shared" si="47"/>
        <v>0</v>
      </c>
      <c r="H325" s="136"/>
      <c r="I325" s="222">
        <f t="shared" si="48"/>
        <v>0</v>
      </c>
      <c r="J325" s="138"/>
      <c r="K325" s="135">
        <f t="shared" si="49"/>
        <v>0</v>
      </c>
      <c r="L325" s="138"/>
      <c r="M325" s="135">
        <f t="shared" si="50"/>
        <v>0</v>
      </c>
      <c r="N325" s="138"/>
      <c r="O325" s="135">
        <f t="shared" si="51"/>
        <v>0</v>
      </c>
      <c r="P325" s="138"/>
      <c r="Q325" s="135">
        <f t="shared" si="52"/>
        <v>0</v>
      </c>
    </row>
    <row r="326" spans="1:17" s="179" customFormat="1" ht="15.6">
      <c r="A326" s="180" t="s">
        <v>184</v>
      </c>
      <c r="B326" s="179">
        <v>10</v>
      </c>
      <c r="D326" s="181"/>
      <c r="E326" s="179" t="str">
        <f>VLOOKUP($A326,'Food full composition_all'!$A$3:$AU$33,3+($B326*2),0)</f>
        <v>White rice, cooked</v>
      </c>
      <c r="F326" s="181">
        <f>VLOOKUP($A326,'Food full composition_all'!$A$3:$BR$33,4+($B326*2),0)</f>
        <v>2</v>
      </c>
      <c r="G326" s="186">
        <f t="shared" si="47"/>
        <v>2.1739130434782608</v>
      </c>
      <c r="H326" s="182">
        <f>VLOOKUP(E326,'Impact value reference table'!$B$3:$G$216,2,FALSE)</f>
        <v>0.8</v>
      </c>
      <c r="I326" s="223">
        <f t="shared" si="48"/>
        <v>1.7391304347826087E-2</v>
      </c>
      <c r="J326" s="183">
        <f>VLOOKUP(E326,'Impact value reference table'!$B$3:$G$216,3,FALSE)</f>
        <v>1.2</v>
      </c>
      <c r="K326" s="184">
        <f t="shared" si="49"/>
        <v>2.6086956521739129E-2</v>
      </c>
      <c r="L326" s="183">
        <f>VLOOKUP(E326,'Impact value reference table'!$B$3:$G$216,4,FALSE)</f>
        <v>7.4</v>
      </c>
      <c r="M326" s="184">
        <f t="shared" si="50"/>
        <v>0.16086956521739132</v>
      </c>
      <c r="N326" s="183">
        <f>VLOOKUP(E326,'Impact value reference table'!$B$3:$G$216,5,FALSE)</f>
        <v>10</v>
      </c>
      <c r="O326" s="184">
        <f t="shared" si="51"/>
        <v>0.21739130434782608</v>
      </c>
      <c r="P326" s="183">
        <f>VLOOKUP(E326,'Impact value reference table'!$B$3:$G$216,6,FALSE)</f>
        <v>610</v>
      </c>
      <c r="Q326" s="184">
        <f t="shared" si="52"/>
        <v>13.260869565217391</v>
      </c>
    </row>
    <row r="327" spans="1:17" ht="15.6">
      <c r="A327" s="26" t="s">
        <v>190</v>
      </c>
      <c r="B327" s="5">
        <v>1</v>
      </c>
      <c r="C327" s="5">
        <v>10</v>
      </c>
      <c r="D327" s="42">
        <f>100/(100-C327)</f>
        <v>1.1111111111111112</v>
      </c>
      <c r="E327" s="5" t="str">
        <f>VLOOKUP($A327,'Food full composition_all'!$A$3:$AU$33,3+($B327*2),0)</f>
        <v>Chicken meat, raw</v>
      </c>
      <c r="F327" s="42">
        <f>VLOOKUP($A327,'Food full composition_all'!$A$3:$BR$33,4+($B327*2),0)</f>
        <v>30</v>
      </c>
      <c r="G327" s="142">
        <f>F327*$D$327</f>
        <v>33.333333333333336</v>
      </c>
      <c r="H327" s="136">
        <f>VLOOKUP(E327,'Impact value reference table'!$B$3:$G$216,2,FALSE)</f>
        <v>8</v>
      </c>
      <c r="I327" s="222">
        <f t="shared" si="48"/>
        <v>2.666666666666667</v>
      </c>
      <c r="J327" s="138">
        <f>VLOOKUP(E327,'Impact value reference table'!$B$3:$G$216,3,FALSE)</f>
        <v>6.42</v>
      </c>
      <c r="K327" s="135">
        <f t="shared" si="49"/>
        <v>2.14</v>
      </c>
      <c r="L327" s="138">
        <f>VLOOKUP(E327,'Impact value reference table'!$B$3:$G$216,4,FALSE)</f>
        <v>66.489999999999995</v>
      </c>
      <c r="M327" s="135">
        <f t="shared" si="50"/>
        <v>22.163333333333334</v>
      </c>
      <c r="N327" s="138">
        <f>VLOOKUP(E327,'Impact value reference table'!$B$3:$G$216,5,FALSE)</f>
        <v>31.55</v>
      </c>
      <c r="O327" s="135">
        <f t="shared" si="51"/>
        <v>10.516666666666667</v>
      </c>
      <c r="P327" s="138">
        <f>VLOOKUP(E327,'Impact value reference table'!$B$3:$G$216,6,FALSE)</f>
        <v>429.36</v>
      </c>
      <c r="Q327" s="135">
        <f t="shared" si="52"/>
        <v>143.12000000000003</v>
      </c>
    </row>
    <row r="328" spans="1:17" ht="15.6">
      <c r="A328" s="26" t="s">
        <v>190</v>
      </c>
      <c r="B328" s="5">
        <v>2</v>
      </c>
      <c r="D328" s="42"/>
      <c r="E328" s="5" t="str">
        <f>VLOOKUP($A328,'Food full composition_all'!$A$3:$AU$33,3+($B328*2),0)</f>
        <v>Chicken meat, raw</v>
      </c>
      <c r="F328" s="42">
        <f>VLOOKUP($A328,'Food full composition_all'!$A$3:$BR$33,4+($B328*2),0)</f>
        <v>24</v>
      </c>
      <c r="G328" s="142">
        <f t="shared" ref="G328:G339" si="53">F328*$D$327</f>
        <v>26.666666666666668</v>
      </c>
      <c r="H328" s="136">
        <f>VLOOKUP(E328,'Impact value reference table'!$B$3:$G$216,2,FALSE)</f>
        <v>8</v>
      </c>
      <c r="I328" s="222">
        <f t="shared" si="48"/>
        <v>2.1333333333333333</v>
      </c>
      <c r="J328" s="138">
        <f>VLOOKUP(E328,'Impact value reference table'!$B$3:$G$216,3,FALSE)</f>
        <v>6.42</v>
      </c>
      <c r="K328" s="135">
        <f t="shared" si="49"/>
        <v>1.712</v>
      </c>
      <c r="L328" s="138">
        <f>VLOOKUP(E328,'Impact value reference table'!$B$3:$G$216,4,FALSE)</f>
        <v>66.489999999999995</v>
      </c>
      <c r="M328" s="135">
        <f t="shared" si="50"/>
        <v>17.730666666666664</v>
      </c>
      <c r="N328" s="138">
        <f>VLOOKUP(E328,'Impact value reference table'!$B$3:$G$216,5,FALSE)</f>
        <v>31.55</v>
      </c>
      <c r="O328" s="135">
        <f t="shared" si="51"/>
        <v>8.413333333333334</v>
      </c>
      <c r="P328" s="138">
        <f>VLOOKUP(E328,'Impact value reference table'!$B$3:$G$216,6,FALSE)</f>
        <v>429.36</v>
      </c>
      <c r="Q328" s="135">
        <f t="shared" si="52"/>
        <v>114.49600000000002</v>
      </c>
    </row>
    <row r="329" spans="1:17" ht="15.6">
      <c r="A329" s="26" t="s">
        <v>190</v>
      </c>
      <c r="B329" s="5">
        <v>3</v>
      </c>
      <c r="D329" s="42"/>
      <c r="E329" s="5" t="str">
        <f>VLOOKUP($A329,'Food full composition_all'!$A$3:$AU$33,3+($B329*2),0)</f>
        <v>White rice, cooked</v>
      </c>
      <c r="F329" s="42">
        <f>VLOOKUP($A329,'Food full composition_all'!$A$3:$BR$33,4+($B329*2),0)</f>
        <v>19</v>
      </c>
      <c r="G329" s="142">
        <f t="shared" si="53"/>
        <v>21.111111111111111</v>
      </c>
      <c r="H329" s="136">
        <f>VLOOKUP(E329,'Impact value reference table'!$B$3:$G$216,2,FALSE)</f>
        <v>0.8</v>
      </c>
      <c r="I329" s="222">
        <f t="shared" si="48"/>
        <v>0.16888888888888889</v>
      </c>
      <c r="J329" s="138">
        <f>VLOOKUP(E329,'Impact value reference table'!$B$3:$G$216,3,FALSE)</f>
        <v>1.2</v>
      </c>
      <c r="K329" s="135">
        <f t="shared" si="49"/>
        <v>0.25333333333333335</v>
      </c>
      <c r="L329" s="138">
        <f>VLOOKUP(E329,'Impact value reference table'!$B$3:$G$216,4,FALSE)</f>
        <v>7.4</v>
      </c>
      <c r="M329" s="135">
        <f t="shared" si="50"/>
        <v>1.5622222222222224</v>
      </c>
      <c r="N329" s="138">
        <f>VLOOKUP(E329,'Impact value reference table'!$B$3:$G$216,5,FALSE)</f>
        <v>10</v>
      </c>
      <c r="O329" s="135">
        <f t="shared" si="51"/>
        <v>2.1111111111111112</v>
      </c>
      <c r="P329" s="138">
        <f>VLOOKUP(E329,'Impact value reference table'!$B$3:$G$216,6,FALSE)</f>
        <v>610</v>
      </c>
      <c r="Q329" s="135">
        <f t="shared" si="52"/>
        <v>128.77777777777777</v>
      </c>
    </row>
    <row r="330" spans="1:17" ht="15.6">
      <c r="A330" s="26" t="s">
        <v>190</v>
      </c>
      <c r="B330" s="5">
        <v>4</v>
      </c>
      <c r="D330" s="42"/>
      <c r="E330" s="5" t="str">
        <f>VLOOKUP($A330,'Food full composition_all'!$A$3:$AU$33,3+($B330*2),0)</f>
        <v>Poultry fat, unspecified</v>
      </c>
      <c r="F330" s="42">
        <f>VLOOKUP($A330,'Food full composition_all'!$A$3:$BR$33,4+($B330*2),0)</f>
        <v>4</v>
      </c>
      <c r="G330" s="142">
        <f t="shared" si="53"/>
        <v>4.4444444444444446</v>
      </c>
      <c r="H330" s="136">
        <f>VLOOKUP(E330,'Impact value reference table'!$B$3:$G$216,2,FALSE)</f>
        <v>0</v>
      </c>
      <c r="I330" s="222">
        <f t="shared" si="48"/>
        <v>0</v>
      </c>
      <c r="J330" s="138">
        <f>VLOOKUP(E330,'Impact value reference table'!$B$3:$G$216,3,FALSE)</f>
        <v>0</v>
      </c>
      <c r="K330" s="135">
        <f t="shared" si="49"/>
        <v>0</v>
      </c>
      <c r="L330" s="138">
        <f>VLOOKUP(E330,'Impact value reference table'!$B$3:$G$216,4,FALSE)</f>
        <v>0</v>
      </c>
      <c r="M330" s="135">
        <f t="shared" si="50"/>
        <v>0</v>
      </c>
      <c r="N330" s="138">
        <f>VLOOKUP(E330,'Impact value reference table'!$B$3:$G$216,5,FALSE)</f>
        <v>0</v>
      </c>
      <c r="O330" s="135">
        <f t="shared" si="51"/>
        <v>0</v>
      </c>
      <c r="P330" s="138">
        <f>VLOOKUP(E330,'Impact value reference table'!$B$3:$G$216,6,FALSE)</f>
        <v>0</v>
      </c>
      <c r="Q330" s="135">
        <f t="shared" si="52"/>
        <v>0</v>
      </c>
    </row>
    <row r="331" spans="1:17" ht="15.6">
      <c r="A331" s="26" t="s">
        <v>190</v>
      </c>
      <c r="B331" s="5">
        <v>5</v>
      </c>
      <c r="D331" s="42"/>
      <c r="E331" s="5" t="str">
        <f>VLOOKUP($A331,'Food full composition_all'!$A$3:$AU$33,3+($B331*2),0)</f>
        <v>Chicken liver, cooked</v>
      </c>
      <c r="F331" s="42">
        <f>VLOOKUP($A331,'Food full composition_all'!$A$3:$BR$33,4+($B331*2),0)</f>
        <v>2</v>
      </c>
      <c r="G331" s="142">
        <f t="shared" si="53"/>
        <v>2.2222222222222223</v>
      </c>
      <c r="H331" s="136">
        <f>VLOOKUP(E331,'Impact value reference table'!$B$3:$G$216,2,FALSE)</f>
        <v>10.4</v>
      </c>
      <c r="I331" s="222">
        <f t="shared" si="48"/>
        <v>0.23111111111111113</v>
      </c>
      <c r="J331" s="138">
        <f>VLOOKUP(E331,'Impact value reference table'!$B$3:$G$216,3,FALSE)</f>
        <v>8.35</v>
      </c>
      <c r="K331" s="135">
        <f t="shared" si="49"/>
        <v>0.18555555555555556</v>
      </c>
      <c r="L331" s="138">
        <f>VLOOKUP(E331,'Impact value reference table'!$B$3:$G$216,4,FALSE)</f>
        <v>86.42</v>
      </c>
      <c r="M331" s="135">
        <f t="shared" si="50"/>
        <v>1.9204444444444444</v>
      </c>
      <c r="N331" s="138">
        <f>VLOOKUP(E331,'Impact value reference table'!$B$3:$G$216,5,FALSE)</f>
        <v>41.01</v>
      </c>
      <c r="O331" s="135">
        <f t="shared" si="51"/>
        <v>0.91133333333333333</v>
      </c>
      <c r="P331" s="138">
        <f>VLOOKUP(E331,'Impact value reference table'!$B$3:$G$216,6,FALSE)</f>
        <v>558.04</v>
      </c>
      <c r="Q331" s="135">
        <f t="shared" si="52"/>
        <v>12.40088888888889</v>
      </c>
    </row>
    <row r="332" spans="1:17" ht="15.6">
      <c r="A332" s="26" t="s">
        <v>190</v>
      </c>
      <c r="B332" s="5">
        <v>6</v>
      </c>
      <c r="D332" s="42"/>
      <c r="E332" s="5" t="str">
        <f>VLOOKUP($A332,'Food full composition_all'!$A$3:$AU$33,3+($B332*2),0)</f>
        <v>Whole oats, raw</v>
      </c>
      <c r="F332" s="42">
        <f>VLOOKUP($A332,'Food full composition_all'!$A$3:$BR$33,4+($B332*2),0)</f>
        <v>3.5</v>
      </c>
      <c r="G332" s="142">
        <f t="shared" si="53"/>
        <v>3.8888888888888893</v>
      </c>
      <c r="H332" s="136">
        <f>VLOOKUP(E332,'Impact value reference table'!$B$3:$G$216,2,FALSE)</f>
        <v>7.6</v>
      </c>
      <c r="I332" s="222">
        <f t="shared" si="48"/>
        <v>0.29555555555555557</v>
      </c>
      <c r="J332" s="138">
        <f>VLOOKUP(E332,'Impact value reference table'!$B$3:$G$216,3,FALSE)</f>
        <v>2.5</v>
      </c>
      <c r="K332" s="135">
        <f t="shared" si="49"/>
        <v>9.7222222222222238E-2</v>
      </c>
      <c r="L332" s="138">
        <f>VLOOKUP(E332,'Impact value reference table'!$B$3:$G$216,4,FALSE)</f>
        <v>4.0999999999999996</v>
      </c>
      <c r="M332" s="135">
        <f t="shared" si="50"/>
        <v>0.15944444444444444</v>
      </c>
      <c r="N332" s="138">
        <f>VLOOKUP(E332,'Impact value reference table'!$B$3:$G$216,5,FALSE)</f>
        <v>4.3</v>
      </c>
      <c r="O332" s="135">
        <f t="shared" si="51"/>
        <v>0.16722222222222222</v>
      </c>
      <c r="P332" s="138">
        <f>VLOOKUP(E332,'Impact value reference table'!$B$3:$G$216,6,FALSE)</f>
        <v>184</v>
      </c>
      <c r="Q332" s="135">
        <f t="shared" si="52"/>
        <v>7.1555555555555568</v>
      </c>
    </row>
    <row r="333" spans="1:17" ht="15.6">
      <c r="A333" s="26" t="s">
        <v>190</v>
      </c>
      <c r="B333" s="5">
        <v>7</v>
      </c>
      <c r="D333" s="42"/>
      <c r="E333" s="5" t="str">
        <f>VLOOKUP($A333,'Food full composition_all'!$A$3:$AU$33,3+($B333*2),0)</f>
        <v>Dried alfalfa</v>
      </c>
      <c r="F333" s="42">
        <f>VLOOKUP($A333,'Food full composition_all'!$A$3:$BR$33,4+($B333*2),0)</f>
        <v>0</v>
      </c>
      <c r="G333" s="142">
        <f t="shared" si="53"/>
        <v>0</v>
      </c>
      <c r="H333" s="136"/>
      <c r="I333" s="222">
        <f t="shared" si="48"/>
        <v>0</v>
      </c>
      <c r="J333" s="138"/>
      <c r="K333" s="135">
        <f t="shared" si="49"/>
        <v>0</v>
      </c>
      <c r="L333" s="138"/>
      <c r="M333" s="135">
        <f t="shared" si="50"/>
        <v>0</v>
      </c>
      <c r="N333" s="138"/>
      <c r="O333" s="135">
        <f t="shared" si="51"/>
        <v>0</v>
      </c>
      <c r="P333" s="138"/>
      <c r="Q333" s="135">
        <f t="shared" si="52"/>
        <v>0</v>
      </c>
    </row>
    <row r="334" spans="1:17" ht="15.6">
      <c r="A334" s="26" t="s">
        <v>190</v>
      </c>
      <c r="B334" s="5">
        <v>8</v>
      </c>
      <c r="D334" s="42"/>
      <c r="E334" s="5" t="str">
        <f>VLOOKUP($A334,'Food full composition_all'!$A$3:$AU$33,3+($B334*2),0)</f>
        <v>Fish oil, unspecified</v>
      </c>
      <c r="F334" s="42">
        <f>VLOOKUP($A334,'Food full composition_all'!$A$3:$BR$33,4+($B334*2),0)</f>
        <v>3.3</v>
      </c>
      <c r="G334" s="142">
        <f t="shared" si="53"/>
        <v>3.6666666666666665</v>
      </c>
      <c r="H334" s="136">
        <f>VLOOKUP(E334,'Impact value reference table'!$B$3:$G$216,2,FALSE)</f>
        <v>0</v>
      </c>
      <c r="I334" s="222">
        <f t="shared" si="48"/>
        <v>0</v>
      </c>
      <c r="J334" s="138">
        <f>VLOOKUP(E334,'Impact value reference table'!$B$3:$G$216,3,FALSE)</f>
        <v>0</v>
      </c>
      <c r="K334" s="135">
        <f t="shared" si="49"/>
        <v>0</v>
      </c>
      <c r="L334" s="138">
        <f>VLOOKUP(E334,'Impact value reference table'!$B$3:$G$216,4,FALSE)</f>
        <v>0</v>
      </c>
      <c r="M334" s="135">
        <f t="shared" si="50"/>
        <v>0</v>
      </c>
      <c r="N334" s="138">
        <f>VLOOKUP(E334,'Impact value reference table'!$B$3:$G$216,5,FALSE)</f>
        <v>0</v>
      </c>
      <c r="O334" s="135">
        <f t="shared" si="51"/>
        <v>0</v>
      </c>
      <c r="P334" s="138">
        <f>VLOOKUP(E334,'Impact value reference table'!$B$3:$G$216,6,FALSE)</f>
        <v>0</v>
      </c>
      <c r="Q334" s="135">
        <f t="shared" si="52"/>
        <v>0</v>
      </c>
    </row>
    <row r="335" spans="1:17" ht="15.6">
      <c r="A335" s="26" t="s">
        <v>190</v>
      </c>
      <c r="B335" s="5">
        <v>9</v>
      </c>
      <c r="D335" s="42"/>
      <c r="E335" s="5" t="str">
        <f>VLOOKUP($A335,'Food full composition_all'!$A$3:$AU$33,3+($B335*2),0)</f>
        <v>Minerals</v>
      </c>
      <c r="F335" s="42">
        <f>VLOOKUP($A335,'Food full composition_all'!$A$3:$BR$33,4+($B335*2),0)</f>
        <v>0</v>
      </c>
      <c r="G335" s="142">
        <f t="shared" si="53"/>
        <v>0</v>
      </c>
      <c r="H335" s="136"/>
      <c r="I335" s="222">
        <f t="shared" si="48"/>
        <v>0</v>
      </c>
      <c r="J335" s="138"/>
      <c r="K335" s="135">
        <f t="shared" si="49"/>
        <v>0</v>
      </c>
      <c r="L335" s="138"/>
      <c r="M335" s="135">
        <f t="shared" si="50"/>
        <v>0</v>
      </c>
      <c r="N335" s="138"/>
      <c r="O335" s="135">
        <f t="shared" si="51"/>
        <v>0</v>
      </c>
      <c r="P335" s="138"/>
      <c r="Q335" s="135">
        <f t="shared" si="52"/>
        <v>0</v>
      </c>
    </row>
    <row r="336" spans="1:17" ht="15.6">
      <c r="A336" s="26" t="s">
        <v>190</v>
      </c>
      <c r="B336" s="5">
        <v>10</v>
      </c>
      <c r="D336" s="42"/>
      <c r="E336" s="5" t="str">
        <f>VLOOKUP($A336,'Food full composition_all'!$A$3:$AU$33,3+($B336*2),0)</f>
        <v xml:space="preserve">Vitamins </v>
      </c>
      <c r="F336" s="42">
        <f>VLOOKUP($A336,'Food full composition_all'!$A$3:$BR$33,4+($B336*2),0)</f>
        <v>0</v>
      </c>
      <c r="G336" s="142">
        <f t="shared" si="53"/>
        <v>0</v>
      </c>
      <c r="H336" s="136"/>
      <c r="I336" s="222">
        <f t="shared" si="48"/>
        <v>0</v>
      </c>
      <c r="J336" s="138"/>
      <c r="K336" s="135">
        <f t="shared" si="49"/>
        <v>0</v>
      </c>
      <c r="L336" s="138"/>
      <c r="M336" s="135">
        <f t="shared" si="50"/>
        <v>0</v>
      </c>
      <c r="N336" s="138"/>
      <c r="O336" s="135">
        <f t="shared" si="51"/>
        <v>0</v>
      </c>
      <c r="P336" s="138"/>
      <c r="Q336" s="135">
        <f t="shared" si="52"/>
        <v>0</v>
      </c>
    </row>
    <row r="337" spans="1:17" ht="15.6">
      <c r="A337" s="26" t="s">
        <v>190</v>
      </c>
      <c r="B337" s="5">
        <v>11</v>
      </c>
      <c r="D337" s="42"/>
      <c r="E337" s="5" t="str">
        <f>VLOOKUP($A337,'Food full composition_all'!$A$3:$AU$33,3+($B337*2),0)</f>
        <v>Flaxseed, unspecified</v>
      </c>
      <c r="F337" s="42">
        <f>VLOOKUP($A337,'Food full composition_all'!$A$3:$BR$33,4+($B337*2),0)</f>
        <v>0.7</v>
      </c>
      <c r="G337" s="142">
        <f t="shared" si="53"/>
        <v>0.77777777777777779</v>
      </c>
      <c r="H337" s="136">
        <f>VLOOKUP(E337,'Impact value reference table'!$B$3:$G$216,2,FALSE)</f>
        <v>3.55</v>
      </c>
      <c r="I337" s="222">
        <f t="shared" si="48"/>
        <v>2.7611111111111111E-2</v>
      </c>
      <c r="J337" s="138">
        <f>VLOOKUP(E337,'Impact value reference table'!$B$3:$G$216,3,FALSE)</f>
        <v>0.39</v>
      </c>
      <c r="K337" s="135">
        <f t="shared" si="49"/>
        <v>3.0333333333333336E-3</v>
      </c>
      <c r="L337" s="138">
        <f>VLOOKUP(E337,'Impact value reference table'!$B$3:$G$216,4,FALSE)</f>
        <v>4.8600000000000003</v>
      </c>
      <c r="M337" s="135">
        <f t="shared" si="50"/>
        <v>3.7800000000000007E-2</v>
      </c>
      <c r="N337" s="138">
        <f>VLOOKUP(E337,'Impact value reference table'!$B$3:$G$216,5,FALSE)</f>
        <v>3.89</v>
      </c>
      <c r="O337" s="135">
        <f t="shared" si="51"/>
        <v>3.025555555555556E-2</v>
      </c>
      <c r="P337" s="138">
        <f>VLOOKUP(E337,'Impact value reference table'!$B$3:$G$216,6,FALSE)</f>
        <v>99.24</v>
      </c>
      <c r="Q337" s="135">
        <f t="shared" si="52"/>
        <v>0.77186666666666659</v>
      </c>
    </row>
    <row r="338" spans="1:17" ht="15.6">
      <c r="A338" s="26" t="s">
        <v>190</v>
      </c>
      <c r="B338" s="5">
        <v>12</v>
      </c>
      <c r="D338" s="42"/>
      <c r="E338" s="5" t="str">
        <f>VLOOKUP($A338,'Food full composition_all'!$A$3:$AU$33,3+($B338*2),0)</f>
        <v>Carrot, unspecified</v>
      </c>
      <c r="F338" s="42">
        <f>VLOOKUP($A338,'Food full composition_all'!$A$3:$BR$33,4+($B338*2),0)</f>
        <v>0.4</v>
      </c>
      <c r="G338" s="142">
        <f t="shared" si="53"/>
        <v>0.44444444444444448</v>
      </c>
      <c r="H338" s="136">
        <f>VLOOKUP(E338,'Impact value reference table'!$B$3:$G$216,2,FALSE)</f>
        <v>0.73</v>
      </c>
      <c r="I338" s="222">
        <f t="shared" si="48"/>
        <v>3.2444444444444448E-3</v>
      </c>
      <c r="J338" s="138">
        <f>VLOOKUP(E338,'Impact value reference table'!$B$3:$G$216,3,FALSE)</f>
        <v>0.98</v>
      </c>
      <c r="K338" s="135">
        <f t="shared" si="49"/>
        <v>4.3555555555555561E-3</v>
      </c>
      <c r="L338" s="138">
        <f>VLOOKUP(E338,'Impact value reference table'!$B$3:$G$216,4,FALSE)</f>
        <v>7.07</v>
      </c>
      <c r="M338" s="135">
        <f t="shared" si="50"/>
        <v>3.1422222222222226E-2</v>
      </c>
      <c r="N338" s="138">
        <f>VLOOKUP(E338,'Impact value reference table'!$B$3:$G$216,5,FALSE)</f>
        <v>3.9</v>
      </c>
      <c r="O338" s="135">
        <f t="shared" si="51"/>
        <v>1.7333333333333336E-2</v>
      </c>
      <c r="P338" s="138">
        <f>VLOOKUP(E338,'Impact value reference table'!$B$3:$G$216,6,FALSE)</f>
        <v>68.290000000000006</v>
      </c>
      <c r="Q338" s="135">
        <f t="shared" si="52"/>
        <v>0.30351111111111118</v>
      </c>
    </row>
    <row r="339" spans="1:17" s="179" customFormat="1" ht="15.6">
      <c r="A339" s="185" t="s">
        <v>190</v>
      </c>
      <c r="B339" s="179">
        <v>13</v>
      </c>
      <c r="D339" s="181"/>
      <c r="E339" s="179" t="str">
        <f>VLOOKUP($A339,'Food full composition_all'!$A$3:$AU$33,3+($B339*2),0)</f>
        <v>Yucca, cooked</v>
      </c>
      <c r="F339" s="181">
        <f>VLOOKUP($A339,'Food full composition_all'!$A$3:$BR$33,4+($B339*2),0)</f>
        <v>0.5</v>
      </c>
      <c r="G339" s="186">
        <f t="shared" si="53"/>
        <v>0.55555555555555558</v>
      </c>
      <c r="H339" s="182">
        <f>VLOOKUP(E339,'Impact value reference table'!$B$3:$G$216,2,FALSE)</f>
        <v>0.3</v>
      </c>
      <c r="I339" s="223">
        <f t="shared" si="48"/>
        <v>1.6666666666666668E-3</v>
      </c>
      <c r="J339" s="183">
        <f>VLOOKUP(E339,'Impact value reference table'!$B$3:$G$216,3,FALSE)</f>
        <v>0.4</v>
      </c>
      <c r="K339" s="184">
        <f t="shared" si="49"/>
        <v>2.2222222222222222E-3</v>
      </c>
      <c r="L339" s="183">
        <f>VLOOKUP(E339,'Impact value reference table'!$B$3:$G$216,4,FALSE)</f>
        <v>2.9</v>
      </c>
      <c r="M339" s="184">
        <f t="shared" si="50"/>
        <v>1.6111111111111111E-2</v>
      </c>
      <c r="N339" s="183">
        <f>VLOOKUP(E339,'Impact value reference table'!$B$3:$G$216,5,FALSE)</f>
        <v>1.6</v>
      </c>
      <c r="O339" s="184">
        <f t="shared" si="51"/>
        <v>8.8888888888888889E-3</v>
      </c>
      <c r="P339" s="183">
        <f>VLOOKUP(E339,'Impact value reference table'!$B$3:$G$216,6,FALSE)</f>
        <v>28</v>
      </c>
      <c r="Q339" s="184">
        <f t="shared" si="52"/>
        <v>0.15555555555555559</v>
      </c>
    </row>
    <row r="340" spans="1:17" ht="15.6">
      <c r="A340" s="40" t="s">
        <v>193</v>
      </c>
      <c r="B340" s="5">
        <v>1</v>
      </c>
      <c r="C340" s="5">
        <v>8</v>
      </c>
      <c r="D340" s="42">
        <f>100/(100-C340)</f>
        <v>1.0869565217391304</v>
      </c>
      <c r="E340" s="5" t="str">
        <f>VLOOKUP($A340,'Food full composition_all'!$A$3:$AU$33,3+($B340*2),0)</f>
        <v>Soy, cooked</v>
      </c>
      <c r="F340" s="42">
        <f>VLOOKUP($A340,'Food full composition_all'!$A$3:$BR$33,4+($B340*2),0)</f>
        <v>24.5</v>
      </c>
      <c r="G340" s="142">
        <f>F340*$D$340</f>
        <v>26.630434782608695</v>
      </c>
      <c r="H340" s="136">
        <f>VLOOKUP(E340,'Impact value reference table'!$B$3:$G$216,2,FALSE)</f>
        <v>7.73</v>
      </c>
      <c r="I340" s="222">
        <f t="shared" si="48"/>
        <v>2.0585326086956521</v>
      </c>
      <c r="J340" s="138">
        <f>VLOOKUP(E340,'Impact value reference table'!$B$3:$G$216,3,FALSE)</f>
        <v>0.85</v>
      </c>
      <c r="K340" s="135">
        <f t="shared" si="49"/>
        <v>0.22635869565217392</v>
      </c>
      <c r="L340" s="138">
        <f>VLOOKUP(E340,'Impact value reference table'!$B$3:$G$216,4,FALSE)</f>
        <v>10.59</v>
      </c>
      <c r="M340" s="135">
        <f t="shared" si="50"/>
        <v>2.8201630434782605</v>
      </c>
      <c r="N340" s="138">
        <f>VLOOKUP(E340,'Impact value reference table'!$B$3:$G$216,5,FALSE)</f>
        <v>8.4700000000000006</v>
      </c>
      <c r="O340" s="135">
        <f t="shared" si="51"/>
        <v>2.2555978260869569</v>
      </c>
      <c r="P340" s="138">
        <f>VLOOKUP(E340,'Impact value reference table'!$B$3:$G$216,6,FALSE)</f>
        <v>215.98</v>
      </c>
      <c r="Q340" s="135">
        <f t="shared" si="52"/>
        <v>57.516413043478252</v>
      </c>
    </row>
    <row r="341" spans="1:17" ht="15.6">
      <c r="A341" s="40" t="s">
        <v>193</v>
      </c>
      <c r="B341" s="5">
        <v>2</v>
      </c>
      <c r="D341" s="42"/>
      <c r="E341" s="5" t="str">
        <f>VLOOKUP($A341,'Food full composition_all'!$A$3:$AU$33,3+($B341*2),0)</f>
        <v>Corn gluten meal 21, unspecified</v>
      </c>
      <c r="F341" s="42">
        <f>VLOOKUP($A341,'Food full composition_all'!$A$3:$BR$33,4+($B341*2),0)</f>
        <v>16</v>
      </c>
      <c r="G341" s="142">
        <f t="shared" ref="G341:G351" si="54">F341*$D$340</f>
        <v>17.391304347826086</v>
      </c>
      <c r="H341" s="136">
        <f>VLOOKUP(E341,'Impact value reference table'!$B$3:$G$216,2,FALSE)</f>
        <v>0.7</v>
      </c>
      <c r="I341" s="222">
        <f t="shared" si="48"/>
        <v>0.12173913043478259</v>
      </c>
      <c r="J341" s="138">
        <f>VLOOKUP(E341,'Impact value reference table'!$B$3:$G$216,3,FALSE)</f>
        <v>0.4</v>
      </c>
      <c r="K341" s="135">
        <f t="shared" si="49"/>
        <v>6.9565217391304349E-2</v>
      </c>
      <c r="L341" s="138">
        <f>VLOOKUP(E341,'Impact value reference table'!$B$3:$G$216,4,FALSE)</f>
        <v>2.6</v>
      </c>
      <c r="M341" s="135">
        <f t="shared" si="50"/>
        <v>0.45217391304347826</v>
      </c>
      <c r="N341" s="138">
        <f>VLOOKUP(E341,'Impact value reference table'!$B$3:$G$216,5,FALSE)</f>
        <v>0.9</v>
      </c>
      <c r="O341" s="135">
        <f t="shared" si="51"/>
        <v>0.15652173913043479</v>
      </c>
      <c r="P341" s="138">
        <f>VLOOKUP(E341,'Impact value reference table'!$B$3:$G$216,6,FALSE)</f>
        <v>48</v>
      </c>
      <c r="Q341" s="135">
        <f t="shared" si="52"/>
        <v>8.3478260869565215</v>
      </c>
    </row>
    <row r="342" spans="1:17" ht="15.6">
      <c r="A342" s="40" t="s">
        <v>193</v>
      </c>
      <c r="B342" s="5">
        <v>3</v>
      </c>
      <c r="D342" s="42"/>
      <c r="E342" s="5" t="str">
        <f>VLOOKUP($A342,'Food full composition_all'!$A$3:$AU$33,3+($B342*2),0)</f>
        <v>White rice, cooked</v>
      </c>
      <c r="F342" s="42">
        <f>VLOOKUP($A342,'Food full composition_all'!$A$3:$BR$33,4+($B342*2),0)</f>
        <v>11</v>
      </c>
      <c r="G342" s="142">
        <f t="shared" si="54"/>
        <v>11.956521739130434</v>
      </c>
      <c r="H342" s="136">
        <f>VLOOKUP(E342,'Impact value reference table'!$B$3:$G$216,2,FALSE)</f>
        <v>0.8</v>
      </c>
      <c r="I342" s="222">
        <f t="shared" si="48"/>
        <v>9.5652173913043467E-2</v>
      </c>
      <c r="J342" s="138">
        <f>VLOOKUP(E342,'Impact value reference table'!$B$3:$G$216,3,FALSE)</f>
        <v>1.2</v>
      </c>
      <c r="K342" s="135">
        <f t="shared" si="49"/>
        <v>0.14347826086956519</v>
      </c>
      <c r="L342" s="138">
        <f>VLOOKUP(E342,'Impact value reference table'!$B$3:$G$216,4,FALSE)</f>
        <v>7.4</v>
      </c>
      <c r="M342" s="135">
        <f t="shared" si="50"/>
        <v>0.88478260869565217</v>
      </c>
      <c r="N342" s="138">
        <f>VLOOKUP(E342,'Impact value reference table'!$B$3:$G$216,5,FALSE)</f>
        <v>10</v>
      </c>
      <c r="O342" s="135">
        <f t="shared" si="51"/>
        <v>1.1956521739130435</v>
      </c>
      <c r="P342" s="138">
        <f>VLOOKUP(E342,'Impact value reference table'!$B$3:$G$216,6,FALSE)</f>
        <v>610</v>
      </c>
      <c r="Q342" s="135">
        <f t="shared" si="52"/>
        <v>72.934782608695642</v>
      </c>
    </row>
    <row r="343" spans="1:17" ht="15.6">
      <c r="A343" s="40" t="s">
        <v>193</v>
      </c>
      <c r="B343" s="5">
        <v>4</v>
      </c>
      <c r="D343" s="42"/>
      <c r="E343" s="5" t="str">
        <f>VLOOKUP($A343,'Food full composition_all'!$A$3:$AU$33,3+($B343*2),0)</f>
        <v>Sunflower oil, unspecified</v>
      </c>
      <c r="F343" s="42">
        <f>VLOOKUP($A343,'Food full composition_all'!$A$3:$BR$33,4+($B343*2),0)</f>
        <v>7.5</v>
      </c>
      <c r="G343" s="142">
        <f t="shared" si="54"/>
        <v>8.1521739130434785</v>
      </c>
      <c r="H343" s="136">
        <f>VLOOKUP(E343,'Impact value reference table'!$B$3:$G$216,2,FALSE)</f>
        <v>2.08</v>
      </c>
      <c r="I343" s="222">
        <f t="shared" si="48"/>
        <v>0.16956521739130434</v>
      </c>
      <c r="J343" s="138">
        <f>VLOOKUP(E343,'Impact value reference table'!$B$3:$G$216,3,FALSE)</f>
        <v>0.42</v>
      </c>
      <c r="K343" s="135">
        <f t="shared" si="49"/>
        <v>3.4239130434782605E-2</v>
      </c>
      <c r="L343" s="138">
        <f>VLOOKUP(E343,'Impact value reference table'!$B$3:$G$216,4,FALSE)</f>
        <v>3.11</v>
      </c>
      <c r="M343" s="135">
        <f t="shared" si="50"/>
        <v>0.2535326086956522</v>
      </c>
      <c r="N343" s="138">
        <f>VLOOKUP(E343,'Impact value reference table'!$B$3:$G$216,5,FALSE)</f>
        <v>5.67</v>
      </c>
      <c r="O343" s="135">
        <f t="shared" si="51"/>
        <v>0.46222826086956526</v>
      </c>
      <c r="P343" s="138">
        <f>VLOOKUP(E343,'Impact value reference table'!$B$3:$G$216,6,FALSE)</f>
        <v>112</v>
      </c>
      <c r="Q343" s="135">
        <f t="shared" si="52"/>
        <v>9.1304347826086971</v>
      </c>
    </row>
    <row r="344" spans="1:17" ht="15.6">
      <c r="A344" s="40" t="s">
        <v>193</v>
      </c>
      <c r="B344" s="5">
        <v>5</v>
      </c>
      <c r="D344" s="42"/>
      <c r="E344" s="5" t="str">
        <f>VLOOKUP($A344,'Food full composition_all'!$A$3:$AU$33,3+($B344*2),0)</f>
        <v>Pea, cooked</v>
      </c>
      <c r="F344" s="42">
        <f>VLOOKUP($A344,'Food full composition_all'!$A$3:$BR$33,4+($B344*2),0)</f>
        <v>5.8</v>
      </c>
      <c r="G344" s="142">
        <f t="shared" si="54"/>
        <v>6.3043478260869561</v>
      </c>
      <c r="H344" s="136">
        <f>VLOOKUP(E344,'Impact value reference table'!$B$3:$G$216,2,FALSE)</f>
        <v>1.41</v>
      </c>
      <c r="I344" s="222">
        <f t="shared" si="48"/>
        <v>8.8891304347826078E-2</v>
      </c>
      <c r="J344" s="138">
        <f>VLOOKUP(E344,'Impact value reference table'!$B$3:$G$216,3,FALSE)</f>
        <v>12.72</v>
      </c>
      <c r="K344" s="135">
        <f t="shared" si="49"/>
        <v>0.80191304347826087</v>
      </c>
      <c r="L344" s="138">
        <f>VLOOKUP(E344,'Impact value reference table'!$B$3:$G$216,4,FALSE)</f>
        <v>2.69</v>
      </c>
      <c r="M344" s="135">
        <f t="shared" si="50"/>
        <v>0.16958695652173911</v>
      </c>
      <c r="N344" s="138">
        <f>VLOOKUP(E344,'Impact value reference table'!$B$3:$G$216,5,FALSE)</f>
        <v>2.4</v>
      </c>
      <c r="O344" s="135">
        <f t="shared" si="51"/>
        <v>0.15130434782608695</v>
      </c>
      <c r="P344" s="138">
        <f>VLOOKUP(E344,'Impact value reference table'!$B$3:$G$216,6,FALSE)</f>
        <v>125.81</v>
      </c>
      <c r="Q344" s="135">
        <f t="shared" si="52"/>
        <v>7.9314999999999998</v>
      </c>
    </row>
    <row r="345" spans="1:17" ht="15.6">
      <c r="A345" s="40" t="s">
        <v>193</v>
      </c>
      <c r="B345" s="5">
        <v>6</v>
      </c>
      <c r="D345" s="42"/>
      <c r="E345" s="5" t="str">
        <f>VLOOKUP($A345,'Food full composition_all'!$A$3:$AU$33,3+($B345*2),0)</f>
        <v>Beet pulp, unspecified</v>
      </c>
      <c r="F345" s="42">
        <f>VLOOKUP($A345,'Food full composition_all'!$A$3:$BR$33,4+($B345*2),0)</f>
        <v>4.3</v>
      </c>
      <c r="G345" s="142">
        <f t="shared" si="54"/>
        <v>4.6739130434782608</v>
      </c>
      <c r="H345" s="136">
        <f>VLOOKUP(E345,'Impact value reference table'!$B$3:$G$216,2,FALSE)</f>
        <v>0.13</v>
      </c>
      <c r="I345" s="222">
        <f t="shared" si="48"/>
        <v>6.0760869565217391E-3</v>
      </c>
      <c r="J345" s="138">
        <f>VLOOKUP(E345,'Impact value reference table'!$B$3:$G$216,3,FALSE)</f>
        <v>0.17</v>
      </c>
      <c r="K345" s="135">
        <f t="shared" si="49"/>
        <v>7.9456521739130447E-3</v>
      </c>
      <c r="L345" s="138">
        <f>VLOOKUP(E345,'Impact value reference table'!$B$3:$G$216,4,FALSE)</f>
        <v>1.25</v>
      </c>
      <c r="M345" s="135">
        <f t="shared" si="50"/>
        <v>5.8423913043478264E-2</v>
      </c>
      <c r="N345" s="138">
        <f>VLOOKUP(E345,'Impact value reference table'!$B$3:$G$216,5,FALSE)</f>
        <v>0.69</v>
      </c>
      <c r="O345" s="135">
        <f t="shared" si="51"/>
        <v>3.2250000000000001E-2</v>
      </c>
      <c r="P345" s="138">
        <f>VLOOKUP(E345,'Impact value reference table'!$B$3:$G$216,6,FALSE)</f>
        <v>12.09</v>
      </c>
      <c r="Q345" s="135">
        <f t="shared" si="52"/>
        <v>0.56507608695652167</v>
      </c>
    </row>
    <row r="346" spans="1:17" ht="15.6">
      <c r="A346" s="40" t="s">
        <v>193</v>
      </c>
      <c r="B346" s="5">
        <v>7</v>
      </c>
      <c r="D346" s="42"/>
      <c r="E346" s="5" t="str">
        <f>VLOOKUP($A346,'Food full composition_all'!$A$3:$AU$33,3+($B346*2),0)</f>
        <v>Brewer's yeast, unspecified</v>
      </c>
      <c r="F346" s="42">
        <f>VLOOKUP($A346,'Food full composition_all'!$A$3:$BR$33,4+($B346*2),0)</f>
        <v>5.5</v>
      </c>
      <c r="G346" s="142">
        <f t="shared" si="54"/>
        <v>5.9782608695652169</v>
      </c>
      <c r="H346" s="136">
        <f>VLOOKUP(E346,'Impact value reference table'!$B$3:$G$216,2,FALSE)</f>
        <v>0</v>
      </c>
      <c r="I346" s="222">
        <f t="shared" si="48"/>
        <v>0</v>
      </c>
      <c r="J346" s="138">
        <f>VLOOKUP(E346,'Impact value reference table'!$B$3:$G$216,3,FALSE)</f>
        <v>0</v>
      </c>
      <c r="K346" s="135">
        <f t="shared" si="49"/>
        <v>0</v>
      </c>
      <c r="L346" s="138">
        <f>VLOOKUP(E346,'Impact value reference table'!$B$3:$G$216,4,FALSE)</f>
        <v>0</v>
      </c>
      <c r="M346" s="135">
        <f t="shared" si="50"/>
        <v>0</v>
      </c>
      <c r="N346" s="138">
        <f>VLOOKUP(E346,'Impact value reference table'!$B$3:$G$216,5,FALSE)</f>
        <v>0</v>
      </c>
      <c r="O346" s="135">
        <f t="shared" si="51"/>
        <v>0</v>
      </c>
      <c r="P346" s="138">
        <f>VLOOKUP(E346,'Impact value reference table'!$B$3:$G$216,6,FALSE)</f>
        <v>0</v>
      </c>
      <c r="Q346" s="135">
        <f t="shared" si="52"/>
        <v>0</v>
      </c>
    </row>
    <row r="347" spans="1:17" ht="15.6">
      <c r="A347" s="40" t="s">
        <v>193</v>
      </c>
      <c r="B347" s="5">
        <v>8</v>
      </c>
      <c r="D347" s="42"/>
      <c r="E347" s="5" t="str">
        <f>VLOOKUP($A347,'Food full composition_all'!$A$3:$AU$33,3+($B347*2),0)</f>
        <v>Tomato, raw</v>
      </c>
      <c r="F347" s="42">
        <f>VLOOKUP($A347,'Food full composition_all'!$A$3:$BR$33,4+($B347*2),0)</f>
        <v>4</v>
      </c>
      <c r="G347" s="142">
        <f t="shared" si="54"/>
        <v>4.3478260869565215</v>
      </c>
      <c r="H347" s="136">
        <f>VLOOKUP(E347,'Impact value reference table'!$B$3:$G$216,2,FALSE)</f>
        <v>14.76</v>
      </c>
      <c r="I347" s="222">
        <f t="shared" si="48"/>
        <v>0.64173913043478259</v>
      </c>
      <c r="J347" s="138">
        <f>VLOOKUP(E347,'Impact value reference table'!$B$3:$G$216,3,FALSE)</f>
        <v>5.62</v>
      </c>
      <c r="K347" s="135">
        <f t="shared" si="49"/>
        <v>0.24434782608695652</v>
      </c>
      <c r="L347" s="138">
        <f>VLOOKUP(E347,'Impact value reference table'!$B$3:$G$216,4,FALSE)</f>
        <v>119.47</v>
      </c>
      <c r="M347" s="135">
        <f t="shared" si="50"/>
        <v>5.1943478260869567</v>
      </c>
      <c r="N347" s="138">
        <f>VLOOKUP(E347,'Impact value reference table'!$B$3:$G$216,5,FALSE)</f>
        <v>52.71</v>
      </c>
      <c r="O347" s="135">
        <f t="shared" si="51"/>
        <v>2.2917391304347827</v>
      </c>
      <c r="P347" s="138">
        <f>VLOOKUP(E347,'Impact value reference table'!$B$3:$G$216,6,FALSE)</f>
        <v>2600.14</v>
      </c>
      <c r="Q347" s="135">
        <f t="shared" si="52"/>
        <v>113.0495652173913</v>
      </c>
    </row>
    <row r="348" spans="1:17" ht="15.6">
      <c r="A348" s="40" t="s">
        <v>193</v>
      </c>
      <c r="B348" s="5">
        <v>9</v>
      </c>
      <c r="D348" s="42"/>
      <c r="E348" s="5" t="str">
        <f>VLOOKUP($A348,'Food full composition_all'!$A$3:$AU$33,3+($B348*2),0)</f>
        <v xml:space="preserve">Vegetable stock </v>
      </c>
      <c r="F348" s="42">
        <f>VLOOKUP($A348,'Food full composition_all'!$A$3:$BR$33,4+($B348*2),0)</f>
        <v>0</v>
      </c>
      <c r="G348" s="142">
        <f t="shared" si="54"/>
        <v>0</v>
      </c>
      <c r="H348" s="136"/>
      <c r="I348" s="222">
        <f t="shared" si="48"/>
        <v>0</v>
      </c>
      <c r="J348" s="138"/>
      <c r="K348" s="135">
        <f t="shared" si="49"/>
        <v>0</v>
      </c>
      <c r="L348" s="138"/>
      <c r="M348" s="135">
        <f t="shared" si="50"/>
        <v>0</v>
      </c>
      <c r="N348" s="138"/>
      <c r="O348" s="135">
        <f t="shared" si="51"/>
        <v>0</v>
      </c>
      <c r="P348" s="138"/>
      <c r="Q348" s="135">
        <f t="shared" si="52"/>
        <v>0</v>
      </c>
    </row>
    <row r="349" spans="1:17" ht="15.6">
      <c r="A349" s="40" t="s">
        <v>193</v>
      </c>
      <c r="B349" s="5">
        <v>10</v>
      </c>
      <c r="D349" s="42"/>
      <c r="E349" s="5" t="str">
        <f>VLOOKUP($A349,'Food full composition_all'!$A$3:$AU$33,3+($B349*2),0)</f>
        <v>Minerals</v>
      </c>
      <c r="F349" s="42">
        <f>VLOOKUP($A349,'Food full composition_all'!$A$3:$BR$33,4+($B349*2),0)</f>
        <v>0</v>
      </c>
      <c r="G349" s="142">
        <f t="shared" si="54"/>
        <v>0</v>
      </c>
      <c r="H349" s="136"/>
      <c r="I349" s="222">
        <f t="shared" si="48"/>
        <v>0</v>
      </c>
      <c r="J349" s="138"/>
      <c r="K349" s="135">
        <f t="shared" si="49"/>
        <v>0</v>
      </c>
      <c r="L349" s="138"/>
      <c r="M349" s="135">
        <f t="shared" si="50"/>
        <v>0</v>
      </c>
      <c r="N349" s="138"/>
      <c r="O349" s="135">
        <f t="shared" si="51"/>
        <v>0</v>
      </c>
      <c r="P349" s="138"/>
      <c r="Q349" s="135">
        <f t="shared" si="52"/>
        <v>0</v>
      </c>
    </row>
    <row r="350" spans="1:17" ht="15.6">
      <c r="A350" s="40" t="s">
        <v>193</v>
      </c>
      <c r="B350" s="5">
        <v>11</v>
      </c>
      <c r="D350" s="42"/>
      <c r="E350" s="5" t="str">
        <f>VLOOKUP($A350,'Food full composition_all'!$A$3:$AU$33,3+($B350*2),0)</f>
        <v>Yucca, cooked</v>
      </c>
      <c r="F350" s="42">
        <f>VLOOKUP($A350,'Food full composition_all'!$A$3:$BR$33,4+($B350*2),0)</f>
        <v>0.09</v>
      </c>
      <c r="G350" s="142">
        <f t="shared" si="54"/>
        <v>9.7826086956521729E-2</v>
      </c>
      <c r="H350" s="136">
        <f>VLOOKUP(E350,'Impact value reference table'!$B$3:$G$216,2,FALSE)</f>
        <v>0.3</v>
      </c>
      <c r="I350" s="222">
        <f t="shared" si="48"/>
        <v>2.9347826086956522E-4</v>
      </c>
      <c r="J350" s="138">
        <f>VLOOKUP(E350,'Impact value reference table'!$B$3:$G$216,3,FALSE)</f>
        <v>0.4</v>
      </c>
      <c r="K350" s="135">
        <f t="shared" si="49"/>
        <v>3.9130434782608692E-4</v>
      </c>
      <c r="L350" s="138">
        <f>VLOOKUP(E350,'Impact value reference table'!$B$3:$G$216,4,FALSE)</f>
        <v>2.9</v>
      </c>
      <c r="M350" s="135">
        <f t="shared" si="50"/>
        <v>2.8369565217391301E-3</v>
      </c>
      <c r="N350" s="138">
        <f>VLOOKUP(E350,'Impact value reference table'!$B$3:$G$216,5,FALSE)</f>
        <v>1.6</v>
      </c>
      <c r="O350" s="135">
        <f t="shared" si="51"/>
        <v>1.5652173913043477E-3</v>
      </c>
      <c r="P350" s="138">
        <f>VLOOKUP(E350,'Impact value reference table'!$B$3:$G$216,6,FALSE)</f>
        <v>28</v>
      </c>
      <c r="Q350" s="135">
        <f t="shared" si="52"/>
        <v>2.7391304347826086E-2</v>
      </c>
    </row>
    <row r="351" spans="1:17" s="179" customFormat="1" ht="15.6">
      <c r="A351" s="180" t="s">
        <v>193</v>
      </c>
      <c r="B351" s="179">
        <v>12</v>
      </c>
      <c r="D351" s="181"/>
      <c r="E351" s="179" t="str">
        <f>VLOOKUP($A351,'Food full composition_all'!$A$3:$AU$33,3+($B351*2),0)</f>
        <v xml:space="preserve">Fructooligosaccharides </v>
      </c>
      <c r="F351" s="181">
        <f>VLOOKUP($A351,'Food full composition_all'!$A$3:$BR$33,4+($B351*2),0)</f>
        <v>0</v>
      </c>
      <c r="G351" s="186">
        <f t="shared" si="54"/>
        <v>0</v>
      </c>
      <c r="H351" s="182"/>
      <c r="I351" s="223">
        <f t="shared" si="48"/>
        <v>0</v>
      </c>
      <c r="J351" s="183"/>
      <c r="K351" s="184">
        <f t="shared" si="49"/>
        <v>0</v>
      </c>
      <c r="L351" s="183"/>
      <c r="M351" s="184">
        <f t="shared" si="50"/>
        <v>0</v>
      </c>
      <c r="N351" s="183"/>
      <c r="O351" s="184">
        <f t="shared" si="51"/>
        <v>0</v>
      </c>
      <c r="P351" s="183"/>
      <c r="Q351" s="184">
        <f t="shared" si="52"/>
        <v>0</v>
      </c>
    </row>
    <row r="352" spans="1:17" ht="15.6">
      <c r="A352" s="40" t="s">
        <v>196</v>
      </c>
      <c r="B352" s="5">
        <v>1</v>
      </c>
      <c r="C352" s="5">
        <v>10</v>
      </c>
      <c r="D352" s="42">
        <f>100/(100-C352)</f>
        <v>1.1111111111111112</v>
      </c>
      <c r="E352" s="5" t="str">
        <f>VLOOKUP($A352,'Food full composition_all'!$A$3:$AU$33,3+($B352*2),0)</f>
        <v>Brown rice, cooked</v>
      </c>
      <c r="F352" s="42">
        <f>VLOOKUP($A352,'Food full composition_all'!$A$3:$BR$33,4+($B352*2),0)</f>
        <v>30</v>
      </c>
      <c r="G352" s="142">
        <f>F352*$D$352</f>
        <v>33.333333333333336</v>
      </c>
      <c r="H352" s="136">
        <f>VLOOKUP(E352,'Impact value reference table'!$B$3:$G$216,2,FALSE)</f>
        <v>0.8</v>
      </c>
      <c r="I352" s="222">
        <f t="shared" si="48"/>
        <v>0.26666666666666672</v>
      </c>
      <c r="J352" s="138">
        <f>VLOOKUP(E352,'Impact value reference table'!$B$3:$G$216,3,FALSE)</f>
        <v>1.2</v>
      </c>
      <c r="K352" s="135">
        <f t="shared" si="49"/>
        <v>0.4</v>
      </c>
      <c r="L352" s="138">
        <f>VLOOKUP(E352,'Impact value reference table'!$B$3:$G$216,4,FALSE)</f>
        <v>7.4</v>
      </c>
      <c r="M352" s="135">
        <f t="shared" si="50"/>
        <v>2.4666666666666672</v>
      </c>
      <c r="N352" s="138">
        <f>VLOOKUP(E352,'Impact value reference table'!$B$3:$G$216,5,FALSE)</f>
        <v>10</v>
      </c>
      <c r="O352" s="135">
        <f t="shared" si="51"/>
        <v>3.3333333333333339</v>
      </c>
      <c r="P352" s="138">
        <f>VLOOKUP(E352,'Impact value reference table'!$B$3:$G$216,6,FALSE)</f>
        <v>610</v>
      </c>
      <c r="Q352" s="135">
        <f t="shared" si="52"/>
        <v>203.33333333333334</v>
      </c>
    </row>
    <row r="353" spans="1:17" ht="15.6">
      <c r="A353" s="40" t="s">
        <v>196</v>
      </c>
      <c r="B353" s="5">
        <v>2</v>
      </c>
      <c r="D353" s="42"/>
      <c r="E353" s="5" t="str">
        <f>VLOOKUP($A353,'Food full composition_all'!$A$3:$AU$33,3+($B353*2),0)</f>
        <v>Pea, cooked</v>
      </c>
      <c r="F353" s="42">
        <f>VLOOKUP($A353,'Food full composition_all'!$A$3:$BR$33,4+($B353*2),0)</f>
        <v>16</v>
      </c>
      <c r="G353" s="142">
        <f t="shared" ref="G353:G373" si="55">F353*$D$352</f>
        <v>17.777777777777779</v>
      </c>
      <c r="H353" s="136">
        <f>VLOOKUP(E353,'Impact value reference table'!$B$3:$G$216,2,FALSE)</f>
        <v>1.41</v>
      </c>
      <c r="I353" s="222">
        <f t="shared" si="48"/>
        <v>0.25066666666666665</v>
      </c>
      <c r="J353" s="138">
        <f>VLOOKUP(E353,'Impact value reference table'!$B$3:$G$216,3,FALSE)</f>
        <v>12.72</v>
      </c>
      <c r="K353" s="135">
        <f t="shared" si="49"/>
        <v>2.2613333333333334</v>
      </c>
      <c r="L353" s="138">
        <f>VLOOKUP(E353,'Impact value reference table'!$B$3:$G$216,4,FALSE)</f>
        <v>2.69</v>
      </c>
      <c r="M353" s="135">
        <f t="shared" si="50"/>
        <v>0.47822222222222227</v>
      </c>
      <c r="N353" s="138">
        <f>VLOOKUP(E353,'Impact value reference table'!$B$3:$G$216,5,FALSE)</f>
        <v>2.4</v>
      </c>
      <c r="O353" s="135">
        <f t="shared" si="51"/>
        <v>0.42666666666666669</v>
      </c>
      <c r="P353" s="138">
        <f>VLOOKUP(E353,'Impact value reference table'!$B$3:$G$216,6,FALSE)</f>
        <v>125.81</v>
      </c>
      <c r="Q353" s="135">
        <f t="shared" si="52"/>
        <v>22.366222222222223</v>
      </c>
    </row>
    <row r="354" spans="1:17" ht="15.6">
      <c r="A354" s="40" t="s">
        <v>196</v>
      </c>
      <c r="B354" s="5">
        <v>3</v>
      </c>
      <c r="D354" s="42"/>
      <c r="E354" s="5" t="str">
        <f>VLOOKUP($A354,'Food full composition_all'!$A$3:$AU$33,3+($B354*2),0)</f>
        <v>Lentil, cooked</v>
      </c>
      <c r="F354" s="42">
        <f>VLOOKUP($A354,'Food full composition_all'!$A$3:$BR$33,4+($B354*2),0)</f>
        <v>11</v>
      </c>
      <c r="G354" s="142">
        <f t="shared" si="55"/>
        <v>12.222222222222223</v>
      </c>
      <c r="H354" s="136">
        <f>VLOOKUP(E354,'Impact value reference table'!$B$3:$G$216,2,FALSE)</f>
        <v>5.68</v>
      </c>
      <c r="I354" s="222">
        <f t="shared" si="48"/>
        <v>0.69422222222222219</v>
      </c>
      <c r="J354" s="138">
        <f>VLOOKUP(E354,'Impact value reference table'!$B$3:$G$216,3,FALSE)</f>
        <v>0.62</v>
      </c>
      <c r="K354" s="135">
        <f t="shared" si="49"/>
        <v>7.5777777777777777E-2</v>
      </c>
      <c r="L354" s="138">
        <f>VLOOKUP(E354,'Impact value reference table'!$B$3:$G$216,4,FALSE)</f>
        <v>7.78</v>
      </c>
      <c r="M354" s="135">
        <f t="shared" si="50"/>
        <v>0.95088888888888912</v>
      </c>
      <c r="N354" s="138">
        <f>VLOOKUP(E354,'Impact value reference table'!$B$3:$G$216,5,FALSE)</f>
        <v>6.22</v>
      </c>
      <c r="O354" s="135">
        <f t="shared" si="51"/>
        <v>0.76022222222222224</v>
      </c>
      <c r="P354" s="138">
        <f>VLOOKUP(E354,'Impact value reference table'!$B$3:$G$216,6,FALSE)</f>
        <v>158.63</v>
      </c>
      <c r="Q354" s="135">
        <f t="shared" si="52"/>
        <v>19.388111111111112</v>
      </c>
    </row>
    <row r="355" spans="1:17" ht="15.6">
      <c r="A355" s="40" t="s">
        <v>196</v>
      </c>
      <c r="B355" s="5">
        <v>4</v>
      </c>
      <c r="D355" s="42"/>
      <c r="E355" s="5" t="str">
        <f>VLOOKUP($A355,'Food full composition_all'!$A$3:$AU$33,3+($B355*2),0)</f>
        <v>Corn gluten meal 21, unspecified</v>
      </c>
      <c r="F355" s="42">
        <f>VLOOKUP($A355,'Food full composition_all'!$A$3:$BR$33,4+($B355*2),0)</f>
        <v>7.5</v>
      </c>
      <c r="G355" s="142">
        <f t="shared" si="55"/>
        <v>8.3333333333333339</v>
      </c>
      <c r="H355" s="136">
        <f>VLOOKUP(E355,'Impact value reference table'!$B$3:$G$216,2,FALSE)</f>
        <v>0.7</v>
      </c>
      <c r="I355" s="222">
        <f t="shared" si="48"/>
        <v>5.8333333333333334E-2</v>
      </c>
      <c r="J355" s="138">
        <f>VLOOKUP(E355,'Impact value reference table'!$B$3:$G$216,3,FALSE)</f>
        <v>0.4</v>
      </c>
      <c r="K355" s="135">
        <f t="shared" si="49"/>
        <v>3.333333333333334E-2</v>
      </c>
      <c r="L355" s="138">
        <f>VLOOKUP(E355,'Impact value reference table'!$B$3:$G$216,4,FALSE)</f>
        <v>2.6</v>
      </c>
      <c r="M355" s="135">
        <f t="shared" si="50"/>
        <v>0.2166666666666667</v>
      </c>
      <c r="N355" s="138">
        <f>VLOOKUP(E355,'Impact value reference table'!$B$3:$G$216,5,FALSE)</f>
        <v>0.9</v>
      </c>
      <c r="O355" s="135">
        <f t="shared" si="51"/>
        <v>7.5000000000000011E-2</v>
      </c>
      <c r="P355" s="138">
        <f>VLOOKUP(E355,'Impact value reference table'!$B$3:$G$216,6,FALSE)</f>
        <v>48</v>
      </c>
      <c r="Q355" s="135">
        <f t="shared" si="52"/>
        <v>4</v>
      </c>
    </row>
    <row r="356" spans="1:17" ht="15.6">
      <c r="A356" s="40" t="s">
        <v>196</v>
      </c>
      <c r="B356" s="5">
        <v>5</v>
      </c>
      <c r="D356" s="42"/>
      <c r="E356" s="5" t="str">
        <f>VLOOKUP($A356,'Food full composition_all'!$A$3:$AU$33,3+($B356*2),0)</f>
        <v xml:space="preserve">Vegetables </v>
      </c>
      <c r="F356" s="42">
        <f>VLOOKUP($A356,'Food full composition_all'!$A$3:$BR$33,4+($B356*2),0)</f>
        <v>0</v>
      </c>
      <c r="G356" s="142">
        <f t="shared" si="55"/>
        <v>0</v>
      </c>
      <c r="H356" s="136"/>
      <c r="I356" s="222">
        <f t="shared" si="48"/>
        <v>0</v>
      </c>
      <c r="J356" s="138"/>
      <c r="K356" s="135">
        <f t="shared" si="49"/>
        <v>0</v>
      </c>
      <c r="L356" s="138"/>
      <c r="M356" s="135">
        <f t="shared" si="50"/>
        <v>0</v>
      </c>
      <c r="N356" s="138"/>
      <c r="O356" s="135">
        <f t="shared" si="51"/>
        <v>0</v>
      </c>
      <c r="P356" s="138"/>
      <c r="Q356" s="135">
        <f t="shared" si="52"/>
        <v>0</v>
      </c>
    </row>
    <row r="357" spans="1:17" ht="15.6">
      <c r="A357" s="40" t="s">
        <v>196</v>
      </c>
      <c r="B357" s="5">
        <v>6</v>
      </c>
      <c r="D357" s="42"/>
      <c r="E357" s="5" t="str">
        <f>VLOOKUP($A357,'Food full composition_all'!$A$3:$AU$33,3+($B357*2),0)</f>
        <v>Sunflower oil, unspecified</v>
      </c>
      <c r="F357" s="42">
        <f>VLOOKUP($A357,'Food full composition_all'!$A$3:$BR$33,4+($B357*2),0)</f>
        <v>4.3</v>
      </c>
      <c r="G357" s="142">
        <f t="shared" si="55"/>
        <v>4.7777777777777777</v>
      </c>
      <c r="H357" s="136">
        <f>VLOOKUP(E357,'Impact value reference table'!$B$3:$G$216,2,FALSE)</f>
        <v>2.08</v>
      </c>
      <c r="I357" s="222">
        <f t="shared" si="48"/>
        <v>9.9377777777777773E-2</v>
      </c>
      <c r="J357" s="138">
        <f>VLOOKUP(E357,'Impact value reference table'!$B$3:$G$216,3,FALSE)</f>
        <v>0.42</v>
      </c>
      <c r="K357" s="135">
        <f t="shared" si="49"/>
        <v>2.0066666666666667E-2</v>
      </c>
      <c r="L357" s="138">
        <f>VLOOKUP(E357,'Impact value reference table'!$B$3:$G$216,4,FALSE)</f>
        <v>3.11</v>
      </c>
      <c r="M357" s="135">
        <f t="shared" si="50"/>
        <v>0.14858888888888888</v>
      </c>
      <c r="N357" s="138">
        <f>VLOOKUP(E357,'Impact value reference table'!$B$3:$G$216,5,FALSE)</f>
        <v>5.67</v>
      </c>
      <c r="O357" s="135">
        <f t="shared" si="51"/>
        <v>0.27089999999999997</v>
      </c>
      <c r="P357" s="138">
        <f>VLOOKUP(E357,'Impact value reference table'!$B$3:$G$216,6,FALSE)</f>
        <v>112</v>
      </c>
      <c r="Q357" s="135">
        <f t="shared" si="52"/>
        <v>5.3511111111111118</v>
      </c>
    </row>
    <row r="358" spans="1:17" ht="15.6">
      <c r="A358" s="40" t="s">
        <v>196</v>
      </c>
      <c r="B358" s="5">
        <v>7</v>
      </c>
      <c r="D358" s="42"/>
      <c r="E358" s="5" t="str">
        <f>VLOOKUP($A358,'Food full composition_all'!$A$3:$AU$33,3+($B358*2),0)</f>
        <v>Brewer's yeast, unspecified</v>
      </c>
      <c r="F358" s="42">
        <f>VLOOKUP($A358,'Food full composition_all'!$A$3:$BR$33,4+($B358*2),0)</f>
        <v>5.5</v>
      </c>
      <c r="G358" s="142">
        <f t="shared" si="55"/>
        <v>6.1111111111111116</v>
      </c>
      <c r="H358" s="136">
        <f>VLOOKUP(E358,'Impact value reference table'!$B$3:$G$216,2,FALSE)</f>
        <v>0</v>
      </c>
      <c r="I358" s="222">
        <f t="shared" si="48"/>
        <v>0</v>
      </c>
      <c r="J358" s="138">
        <f>VLOOKUP(E358,'Impact value reference table'!$B$3:$G$216,3,FALSE)</f>
        <v>0</v>
      </c>
      <c r="K358" s="135">
        <f t="shared" si="49"/>
        <v>0</v>
      </c>
      <c r="L358" s="138">
        <f>VLOOKUP(E358,'Impact value reference table'!$B$3:$G$216,4,FALSE)</f>
        <v>0</v>
      </c>
      <c r="M358" s="135">
        <f t="shared" si="50"/>
        <v>0</v>
      </c>
      <c r="N358" s="138">
        <f>VLOOKUP(E358,'Impact value reference table'!$B$3:$G$216,5,FALSE)</f>
        <v>0</v>
      </c>
      <c r="O358" s="135">
        <f t="shared" si="51"/>
        <v>0</v>
      </c>
      <c r="P358" s="138">
        <f>VLOOKUP(E358,'Impact value reference table'!$B$3:$G$216,6,FALSE)</f>
        <v>0</v>
      </c>
      <c r="Q358" s="135">
        <f t="shared" si="52"/>
        <v>0</v>
      </c>
    </row>
    <row r="359" spans="1:17" ht="15.6">
      <c r="A359" s="40" t="s">
        <v>196</v>
      </c>
      <c r="B359" s="5">
        <v>8</v>
      </c>
      <c r="D359" s="42"/>
      <c r="E359" s="5" t="str">
        <f>VLOOKUP($A359,'Food full composition_all'!$A$3:$AU$33,3+($B359*2),0)</f>
        <v>Hemp protein</v>
      </c>
      <c r="F359" s="42">
        <f>VLOOKUP($A359,'Food full composition_all'!$A$3:$BR$33,4+($B359*2),0)</f>
        <v>0</v>
      </c>
      <c r="G359" s="142">
        <f t="shared" si="55"/>
        <v>0</v>
      </c>
      <c r="H359" s="136"/>
      <c r="I359" s="222">
        <f t="shared" si="48"/>
        <v>0</v>
      </c>
      <c r="J359" s="138"/>
      <c r="K359" s="135">
        <f t="shared" si="49"/>
        <v>0</v>
      </c>
      <c r="L359" s="138"/>
      <c r="M359" s="135">
        <f t="shared" si="50"/>
        <v>0</v>
      </c>
      <c r="N359" s="138"/>
      <c r="O359" s="135">
        <f t="shared" si="51"/>
        <v>0</v>
      </c>
      <c r="P359" s="138"/>
      <c r="Q359" s="135">
        <f t="shared" si="52"/>
        <v>0</v>
      </c>
    </row>
    <row r="360" spans="1:17" ht="15.6">
      <c r="A360" s="40" t="s">
        <v>196</v>
      </c>
      <c r="B360" s="5">
        <v>9</v>
      </c>
      <c r="D360" s="42"/>
      <c r="E360" s="5" t="str">
        <f>VLOOKUP($A360,'Food full composition_all'!$A$3:$AU$33,3+($B360*2),0)</f>
        <v>Potato starch, unspecified</v>
      </c>
      <c r="F360" s="42">
        <f>VLOOKUP($A360,'Food full composition_all'!$A$3:$BR$33,4+($B360*2),0)</f>
        <v>3</v>
      </c>
      <c r="G360" s="142">
        <f t="shared" si="55"/>
        <v>3.3333333333333335</v>
      </c>
      <c r="H360" s="136">
        <f>VLOOKUP(E360,'Impact value reference table'!$B$3:$G$216,2,FALSE)</f>
        <v>1.2</v>
      </c>
      <c r="I360" s="222">
        <f t="shared" si="48"/>
        <v>0.04</v>
      </c>
      <c r="J360" s="138">
        <f>VLOOKUP(E360,'Impact value reference table'!$B$3:$G$216,3,FALSE)</f>
        <v>0.6</v>
      </c>
      <c r="K360" s="135">
        <f t="shared" si="49"/>
        <v>0.02</v>
      </c>
      <c r="L360" s="138">
        <f>VLOOKUP(E360,'Impact value reference table'!$B$3:$G$216,4,FALSE)</f>
        <v>5.3</v>
      </c>
      <c r="M360" s="135">
        <f t="shared" si="50"/>
        <v>0.17666666666666667</v>
      </c>
      <c r="N360" s="138">
        <f>VLOOKUP(E360,'Impact value reference table'!$B$3:$G$216,5,FALSE)</f>
        <v>4.8</v>
      </c>
      <c r="O360" s="135">
        <f t="shared" si="51"/>
        <v>0.16</v>
      </c>
      <c r="P360" s="138">
        <f>VLOOKUP(E360,'Impact value reference table'!$B$3:$G$216,6,FALSE)</f>
        <v>81</v>
      </c>
      <c r="Q360" s="135">
        <f t="shared" si="52"/>
        <v>2.7</v>
      </c>
    </row>
    <row r="361" spans="1:17" ht="15.6">
      <c r="A361" s="40" t="s">
        <v>196</v>
      </c>
      <c r="B361" s="5">
        <v>10</v>
      </c>
      <c r="D361" s="42"/>
      <c r="E361" s="5" t="str">
        <f>VLOOKUP($A361,'Food full composition_all'!$A$3:$AU$33,3+($B361*2),0)</f>
        <v>Minerals</v>
      </c>
      <c r="F361" s="42">
        <f>VLOOKUP($A361,'Food full composition_all'!$A$3:$BR$33,4+($B361*2),0)</f>
        <v>0</v>
      </c>
      <c r="G361" s="142">
        <f t="shared" si="55"/>
        <v>0</v>
      </c>
      <c r="H361" s="136"/>
      <c r="I361" s="222">
        <f t="shared" si="48"/>
        <v>0</v>
      </c>
      <c r="J361" s="138"/>
      <c r="K361" s="135">
        <f t="shared" si="49"/>
        <v>0</v>
      </c>
      <c r="L361" s="138"/>
      <c r="M361" s="135">
        <f t="shared" si="50"/>
        <v>0</v>
      </c>
      <c r="N361" s="138"/>
      <c r="O361" s="135">
        <f t="shared" si="51"/>
        <v>0</v>
      </c>
      <c r="P361" s="138"/>
      <c r="Q361" s="135">
        <f t="shared" si="52"/>
        <v>0</v>
      </c>
    </row>
    <row r="362" spans="1:17" ht="15.6">
      <c r="A362" s="40" t="s">
        <v>196</v>
      </c>
      <c r="B362" s="5">
        <v>11</v>
      </c>
      <c r="D362" s="42"/>
      <c r="E362" s="5" t="str">
        <f>VLOOKUP($A362,'Food full composition_all'!$A$3:$AU$33,3+($B362*2),0)</f>
        <v>Apple, raw</v>
      </c>
      <c r="F362" s="42">
        <f>VLOOKUP($A362,'Food full composition_all'!$A$3:$BR$33,4+($B362*2),0)</f>
        <v>0.09</v>
      </c>
      <c r="G362" s="142">
        <f t="shared" si="55"/>
        <v>0.1</v>
      </c>
      <c r="H362" s="136">
        <f>VLOOKUP(E362,'Impact value reference table'!$B$3:$G$216,2,FALSE)</f>
        <v>0.8</v>
      </c>
      <c r="I362" s="222">
        <f t="shared" si="48"/>
        <v>8.0000000000000004E-4</v>
      </c>
      <c r="J362" s="138">
        <f>VLOOKUP(E362,'Impact value reference table'!$B$3:$G$216,3,FALSE)</f>
        <v>1.2</v>
      </c>
      <c r="K362" s="135">
        <f t="shared" si="49"/>
        <v>1.2000000000000001E-3</v>
      </c>
      <c r="L362" s="138">
        <f>VLOOKUP(E362,'Impact value reference table'!$B$3:$G$216,4,FALSE)</f>
        <v>7.4</v>
      </c>
      <c r="M362" s="135">
        <f t="shared" si="50"/>
        <v>7.4000000000000012E-3</v>
      </c>
      <c r="N362" s="138">
        <f>VLOOKUP(E362,'Impact value reference table'!$B$3:$G$216,5,FALSE)</f>
        <v>10</v>
      </c>
      <c r="O362" s="135">
        <f t="shared" si="51"/>
        <v>1.0000000000000002E-2</v>
      </c>
      <c r="P362" s="138">
        <f>VLOOKUP(E362,'Impact value reference table'!$B$3:$G$216,6,FALSE)</f>
        <v>610</v>
      </c>
      <c r="Q362" s="135">
        <f t="shared" si="52"/>
        <v>0.61</v>
      </c>
    </row>
    <row r="363" spans="1:17" ht="15.6">
      <c r="A363" s="40" t="s">
        <v>196</v>
      </c>
      <c r="B363" s="5">
        <v>12</v>
      </c>
      <c r="D363" s="42"/>
      <c r="E363" s="5" t="str">
        <f>VLOOKUP($A363,'Food full composition_all'!$A$3:$AU$33,3+($B363*2),0)</f>
        <v>Moringa oleifera</v>
      </c>
      <c r="F363" s="42">
        <f>VLOOKUP($A363,'Food full composition_all'!$A$3:$BR$33,4+($B363*2),0)</f>
        <v>0</v>
      </c>
      <c r="G363" s="142">
        <f t="shared" si="55"/>
        <v>0</v>
      </c>
      <c r="H363" s="136"/>
      <c r="I363" s="222">
        <f t="shared" si="48"/>
        <v>0</v>
      </c>
      <c r="J363" s="138"/>
      <c r="K363" s="135">
        <f t="shared" si="49"/>
        <v>0</v>
      </c>
      <c r="L363" s="138"/>
      <c r="M363" s="135">
        <f t="shared" si="50"/>
        <v>0</v>
      </c>
      <c r="N363" s="138"/>
      <c r="O363" s="135">
        <f t="shared" si="51"/>
        <v>0</v>
      </c>
      <c r="P363" s="138"/>
      <c r="Q363" s="135">
        <f t="shared" si="52"/>
        <v>0</v>
      </c>
    </row>
    <row r="364" spans="1:17" ht="15.6">
      <c r="A364" s="40" t="s">
        <v>196</v>
      </c>
      <c r="B364" s="5">
        <v>13</v>
      </c>
      <c r="D364" s="42"/>
      <c r="E364" s="5" t="str">
        <f>VLOOKUP($A364,'Food full composition_all'!$A$3:$AU$33,3+($B364*2),0)</f>
        <v>Dried mixed herbs</v>
      </c>
      <c r="F364" s="42">
        <f>VLOOKUP($A364,'Food full composition_all'!$A$3:$BR$33,4+($B364*2),0)</f>
        <v>0</v>
      </c>
      <c r="G364" s="142">
        <f t="shared" si="55"/>
        <v>0</v>
      </c>
      <c r="H364" s="136"/>
      <c r="I364" s="222">
        <f t="shared" si="48"/>
        <v>0</v>
      </c>
      <c r="J364" s="138"/>
      <c r="K364" s="135">
        <f t="shared" si="49"/>
        <v>0</v>
      </c>
      <c r="L364" s="138"/>
      <c r="M364" s="135">
        <f t="shared" si="50"/>
        <v>0</v>
      </c>
      <c r="N364" s="138"/>
      <c r="O364" s="135">
        <f t="shared" si="51"/>
        <v>0</v>
      </c>
      <c r="P364" s="138"/>
      <c r="Q364" s="135">
        <f t="shared" si="52"/>
        <v>0</v>
      </c>
    </row>
    <row r="365" spans="1:17" ht="15.6">
      <c r="A365" s="40" t="s">
        <v>196</v>
      </c>
      <c r="B365" s="5">
        <v>14</v>
      </c>
      <c r="D365" s="42"/>
      <c r="E365" s="5" t="str">
        <f>VLOOKUP($A365,'Food full composition_all'!$A$3:$AU$33,3+($B365*2),0)</f>
        <v>Yucca, cooked</v>
      </c>
      <c r="F365" s="42">
        <f>VLOOKUP($A365,'Food full composition_all'!$A$3:$BR$33,4+($B365*2),0)</f>
        <v>0.5</v>
      </c>
      <c r="G365" s="142">
        <f t="shared" si="55"/>
        <v>0.55555555555555558</v>
      </c>
      <c r="H365" s="136">
        <f>VLOOKUP(E365,'Impact value reference table'!$B$3:$G$216,2,FALSE)</f>
        <v>0.3</v>
      </c>
      <c r="I365" s="222">
        <f t="shared" si="48"/>
        <v>1.6666666666666668E-3</v>
      </c>
      <c r="J365" s="138">
        <f>VLOOKUP(E365,'Impact value reference table'!$B$3:$G$216,3,FALSE)</f>
        <v>0.4</v>
      </c>
      <c r="K365" s="135">
        <f t="shared" si="49"/>
        <v>2.2222222222222222E-3</v>
      </c>
      <c r="L365" s="138">
        <f>VLOOKUP(E365,'Impact value reference table'!$B$3:$G$216,4,FALSE)</f>
        <v>2.9</v>
      </c>
      <c r="M365" s="135">
        <f t="shared" si="50"/>
        <v>1.6111111111111111E-2</v>
      </c>
      <c r="N365" s="138">
        <f>VLOOKUP(E365,'Impact value reference table'!$B$3:$G$216,5,FALSE)</f>
        <v>1.6</v>
      </c>
      <c r="O365" s="135">
        <f t="shared" si="51"/>
        <v>8.8888888888888889E-3</v>
      </c>
      <c r="P365" s="138">
        <f>VLOOKUP(E365,'Impact value reference table'!$B$3:$G$216,6,FALSE)</f>
        <v>28</v>
      </c>
      <c r="Q365" s="135">
        <f t="shared" si="52"/>
        <v>0.15555555555555559</v>
      </c>
    </row>
    <row r="366" spans="1:17" ht="15.6">
      <c r="A366" s="40" t="s">
        <v>196</v>
      </c>
      <c r="B366" s="5">
        <v>15</v>
      </c>
      <c r="D366" s="42"/>
      <c r="E366" s="5" t="str">
        <f>VLOOKUP($A366,'Food full composition_all'!$A$3:$AU$33,3+($B366*2),0)</f>
        <v xml:space="preserve">Dried chicory root </v>
      </c>
      <c r="F366" s="42">
        <f>VLOOKUP($A366,'Food full composition_all'!$A$3:$BR$33,4+($B366*2),0)</f>
        <v>0</v>
      </c>
      <c r="G366" s="142">
        <f t="shared" si="55"/>
        <v>0</v>
      </c>
      <c r="H366" s="136"/>
      <c r="I366" s="222">
        <f t="shared" si="48"/>
        <v>0</v>
      </c>
      <c r="J366" s="138"/>
      <c r="K366" s="135">
        <f t="shared" si="49"/>
        <v>0</v>
      </c>
      <c r="L366" s="138"/>
      <c r="M366" s="135">
        <f t="shared" si="50"/>
        <v>0</v>
      </c>
      <c r="N366" s="138"/>
      <c r="O366" s="135">
        <f t="shared" si="51"/>
        <v>0</v>
      </c>
      <c r="P366" s="138"/>
      <c r="Q366" s="135">
        <f t="shared" si="52"/>
        <v>0</v>
      </c>
    </row>
    <row r="367" spans="1:17" ht="15.6">
      <c r="A367" s="40" t="s">
        <v>196</v>
      </c>
      <c r="B367" s="5">
        <v>16</v>
      </c>
      <c r="D367" s="42"/>
      <c r="E367" s="5" t="str">
        <f>VLOOKUP($A367,'Food full composition_all'!$A$3:$AU$33,3+($B367*2),0)</f>
        <v xml:space="preserve">Red fruit extract </v>
      </c>
      <c r="F367" s="42">
        <f>VLOOKUP($A367,'Food full composition_all'!$A$3:$BR$33,4+($B367*2),0)</f>
        <v>0</v>
      </c>
      <c r="G367" s="142">
        <f t="shared" si="55"/>
        <v>0</v>
      </c>
      <c r="H367" s="136"/>
      <c r="I367" s="222">
        <f t="shared" si="48"/>
        <v>0</v>
      </c>
      <c r="J367" s="138"/>
      <c r="K367" s="135">
        <f t="shared" si="49"/>
        <v>0</v>
      </c>
      <c r="L367" s="138"/>
      <c r="M367" s="135">
        <f t="shared" si="50"/>
        <v>0</v>
      </c>
      <c r="N367" s="138"/>
      <c r="O367" s="135">
        <f t="shared" si="51"/>
        <v>0</v>
      </c>
      <c r="P367" s="138"/>
      <c r="Q367" s="135">
        <f t="shared" si="52"/>
        <v>0</v>
      </c>
    </row>
    <row r="368" spans="1:17" ht="16.95" customHeight="1">
      <c r="A368" s="40" t="s">
        <v>196</v>
      </c>
      <c r="B368" s="5">
        <v>17</v>
      </c>
      <c r="D368" s="42"/>
      <c r="E368" s="5" t="str">
        <f>VLOOKUP($A368,'Food full composition_all'!$A$3:$AU$33,3+($B368*2),0)</f>
        <v xml:space="preserve">Citrus extract </v>
      </c>
      <c r="F368" s="42">
        <f>VLOOKUP($A368,'Food full composition_all'!$A$3:$BR$33,4+($B368*2),0)</f>
        <v>0</v>
      </c>
      <c r="G368" s="142">
        <f t="shared" si="55"/>
        <v>0</v>
      </c>
      <c r="H368" s="136"/>
      <c r="I368" s="222">
        <f t="shared" si="48"/>
        <v>0</v>
      </c>
      <c r="J368" s="138"/>
      <c r="K368" s="135">
        <f t="shared" si="49"/>
        <v>0</v>
      </c>
      <c r="L368" s="138"/>
      <c r="M368" s="135">
        <f t="shared" si="50"/>
        <v>0</v>
      </c>
      <c r="N368" s="138"/>
      <c r="O368" s="135">
        <f t="shared" si="51"/>
        <v>0</v>
      </c>
      <c r="P368" s="138"/>
      <c r="Q368" s="135">
        <f t="shared" si="52"/>
        <v>0</v>
      </c>
    </row>
    <row r="369" spans="1:17" ht="16.95" customHeight="1">
      <c r="A369" s="40" t="s">
        <v>196</v>
      </c>
      <c r="B369" s="5">
        <v>18</v>
      </c>
      <c r="D369" s="42"/>
      <c r="E369" s="5" t="str">
        <f>VLOOKUP($A369,'Food full composition_all'!$A$3:$AU$33,3+($B369*2),0)</f>
        <v xml:space="preserve">Glucosamine hydrochloride </v>
      </c>
      <c r="F369" s="42">
        <f>VLOOKUP($A369,'Food full composition_all'!$A$3:$BR$33,4+($B369*2),0)</f>
        <v>0</v>
      </c>
      <c r="G369" s="142">
        <f t="shared" si="55"/>
        <v>0</v>
      </c>
      <c r="H369" s="136"/>
      <c r="I369" s="222">
        <f t="shared" si="48"/>
        <v>0</v>
      </c>
      <c r="J369" s="138"/>
      <c r="K369" s="135">
        <f t="shared" si="49"/>
        <v>0</v>
      </c>
      <c r="L369" s="138"/>
      <c r="M369" s="135">
        <f t="shared" si="50"/>
        <v>0</v>
      </c>
      <c r="N369" s="138"/>
      <c r="O369" s="135">
        <f t="shared" si="51"/>
        <v>0</v>
      </c>
      <c r="P369" s="138"/>
      <c r="Q369" s="135">
        <f t="shared" si="52"/>
        <v>0</v>
      </c>
    </row>
    <row r="370" spans="1:17" ht="16.95" customHeight="1">
      <c r="A370" s="40" t="s">
        <v>196</v>
      </c>
      <c r="B370" s="5">
        <v>19</v>
      </c>
      <c r="D370" s="42"/>
      <c r="E370" s="5" t="str">
        <f>VLOOKUP($A370,'Food full composition_all'!$A$3:$AU$33,3+($B370*2),0)</f>
        <v xml:space="preserve">Methyl sulfonyl methane </v>
      </c>
      <c r="F370" s="42">
        <f>VLOOKUP($A370,'Food full composition_all'!$A$3:$BR$33,4+($B370*2),0)</f>
        <v>0</v>
      </c>
      <c r="G370" s="142">
        <f t="shared" si="55"/>
        <v>0</v>
      </c>
      <c r="H370" s="136"/>
      <c r="I370" s="222">
        <f t="shared" si="48"/>
        <v>0</v>
      </c>
      <c r="J370" s="138"/>
      <c r="K370" s="135">
        <f t="shared" si="49"/>
        <v>0</v>
      </c>
      <c r="L370" s="138"/>
      <c r="M370" s="135">
        <f t="shared" si="50"/>
        <v>0</v>
      </c>
      <c r="N370" s="138"/>
      <c r="O370" s="135">
        <f t="shared" si="51"/>
        <v>0</v>
      </c>
      <c r="P370" s="138"/>
      <c r="Q370" s="135">
        <f t="shared" si="52"/>
        <v>0</v>
      </c>
    </row>
    <row r="371" spans="1:17" ht="16.95" customHeight="1">
      <c r="A371" s="40" t="s">
        <v>196</v>
      </c>
      <c r="B371" s="5">
        <v>20</v>
      </c>
      <c r="D371" s="42"/>
      <c r="E371" s="5" t="str">
        <f>VLOOKUP($A371,'Food full composition_all'!$A$3:$AU$33,3+($B371*2),0)</f>
        <v xml:space="preserve">Antioxidants </v>
      </c>
      <c r="F371" s="42">
        <f>VLOOKUP($A371,'Food full composition_all'!$A$3:$BR$33,4+($B371*2),0)</f>
        <v>0</v>
      </c>
      <c r="G371" s="142">
        <f t="shared" si="55"/>
        <v>0</v>
      </c>
      <c r="H371" s="136"/>
      <c r="I371" s="222">
        <f t="shared" si="48"/>
        <v>0</v>
      </c>
      <c r="J371" s="138"/>
      <c r="K371" s="135">
        <f t="shared" si="49"/>
        <v>0</v>
      </c>
      <c r="L371" s="138"/>
      <c r="M371" s="135">
        <f t="shared" si="50"/>
        <v>0</v>
      </c>
      <c r="N371" s="138"/>
      <c r="O371" s="135">
        <f t="shared" si="51"/>
        <v>0</v>
      </c>
      <c r="P371" s="138"/>
      <c r="Q371" s="135">
        <f t="shared" si="52"/>
        <v>0</v>
      </c>
    </row>
    <row r="372" spans="1:17" ht="16.95" customHeight="1">
      <c r="A372" s="40" t="s">
        <v>196</v>
      </c>
      <c r="B372" s="5">
        <v>21</v>
      </c>
      <c r="D372" s="42"/>
      <c r="E372" s="5" t="str">
        <f>VLOOKUP($A372,'Food full composition_all'!$A$3:$AU$33,3+($B372*2),0)</f>
        <v xml:space="preserve">Probiotics </v>
      </c>
      <c r="F372" s="42">
        <f>VLOOKUP($A372,'Food full composition_all'!$A$3:$BR$33,4+($B372*2),0)</f>
        <v>0</v>
      </c>
      <c r="G372" s="142">
        <f t="shared" si="55"/>
        <v>0</v>
      </c>
      <c r="H372" s="136"/>
      <c r="I372" s="222">
        <f t="shared" si="48"/>
        <v>0</v>
      </c>
      <c r="J372" s="138"/>
      <c r="K372" s="135">
        <f t="shared" si="49"/>
        <v>0</v>
      </c>
      <c r="L372" s="138"/>
      <c r="M372" s="135">
        <f t="shared" si="50"/>
        <v>0</v>
      </c>
      <c r="N372" s="138"/>
      <c r="O372" s="135">
        <f t="shared" si="51"/>
        <v>0</v>
      </c>
      <c r="P372" s="138"/>
      <c r="Q372" s="135">
        <f t="shared" si="52"/>
        <v>0</v>
      </c>
    </row>
    <row r="373" spans="1:17" s="179" customFormat="1" ht="16.95" customHeight="1">
      <c r="A373" s="180" t="s">
        <v>196</v>
      </c>
      <c r="B373" s="179">
        <v>22</v>
      </c>
      <c r="D373" s="181"/>
      <c r="E373" s="179" t="str">
        <f>VLOOKUP($A373,'Food full composition_all'!$A$3:$AU$33,3+($B373*2),0)</f>
        <v>L-Carnitine</v>
      </c>
      <c r="F373" s="181">
        <f>VLOOKUP($A373,'Food full composition_all'!$A$3:$BR$33,4+($B373*2),0)</f>
        <v>0</v>
      </c>
      <c r="G373" s="186">
        <f t="shared" si="55"/>
        <v>0</v>
      </c>
      <c r="H373" s="182"/>
      <c r="I373" s="223">
        <f t="shared" si="48"/>
        <v>0</v>
      </c>
      <c r="J373" s="183"/>
      <c r="K373" s="184">
        <f t="shared" si="49"/>
        <v>0</v>
      </c>
      <c r="L373" s="183"/>
      <c r="M373" s="184">
        <f t="shared" si="50"/>
        <v>0</v>
      </c>
      <c r="N373" s="183"/>
      <c r="O373" s="184">
        <f t="shared" si="51"/>
        <v>0</v>
      </c>
      <c r="P373" s="183"/>
      <c r="Q373" s="184">
        <f t="shared" si="52"/>
        <v>0</v>
      </c>
    </row>
    <row r="374" spans="1:17" ht="15.6">
      <c r="A374" s="40" t="s">
        <v>209</v>
      </c>
      <c r="B374" s="5">
        <v>1</v>
      </c>
      <c r="C374" s="5">
        <v>10</v>
      </c>
      <c r="D374" s="42">
        <f>100/(100-C374)</f>
        <v>1.1111111111111112</v>
      </c>
      <c r="E374" s="5" t="str">
        <f>VLOOKUP($A374,'Food full composition_all'!$A$3:$AU$33,3+($B374*2),0)</f>
        <v>Wheat gluten, unspecified</v>
      </c>
      <c r="F374" s="42">
        <f>VLOOKUP($A374,'Food full composition_all'!$A$3:$BR$33,4+($B374*2),0)</f>
        <v>24.5</v>
      </c>
      <c r="G374" s="142">
        <f>F374*$D$374</f>
        <v>27.222222222222225</v>
      </c>
      <c r="H374" s="136">
        <f>VLOOKUP(E374,'Impact value reference table'!$B$3:$G$216,2,FALSE)</f>
        <v>0.6</v>
      </c>
      <c r="I374" s="222">
        <f t="shared" si="48"/>
        <v>0.16333333333333336</v>
      </c>
      <c r="J374" s="138">
        <f>VLOOKUP(E374,'Impact value reference table'!$B$3:$G$216,3,FALSE)</f>
        <v>1.4</v>
      </c>
      <c r="K374" s="135">
        <f t="shared" si="49"/>
        <v>0.38111111111111112</v>
      </c>
      <c r="L374" s="138">
        <f>VLOOKUP(E374,'Impact value reference table'!$B$3:$G$216,4,FALSE)</f>
        <v>5</v>
      </c>
      <c r="M374" s="135">
        <f t="shared" si="50"/>
        <v>1.3611111111111114</v>
      </c>
      <c r="N374" s="138">
        <f>VLOOKUP(E374,'Impact value reference table'!$B$3:$G$216,5,FALSE)</f>
        <v>2.7</v>
      </c>
      <c r="O374" s="135">
        <f t="shared" si="51"/>
        <v>0.73500000000000021</v>
      </c>
      <c r="P374" s="138">
        <f>VLOOKUP(E374,'Impact value reference table'!$B$3:$G$216,6,FALSE)</f>
        <v>242</v>
      </c>
      <c r="Q374" s="135">
        <f t="shared" si="52"/>
        <v>65.87777777777778</v>
      </c>
    </row>
    <row r="375" spans="1:17" ht="15.6">
      <c r="A375" s="40" t="s">
        <v>209</v>
      </c>
      <c r="B375" s="5">
        <v>2</v>
      </c>
      <c r="D375" s="42"/>
      <c r="E375" s="5" t="str">
        <f>VLOOKUP($A375,'Food full composition_all'!$A$3:$AU$33,3+($B375*2),0)</f>
        <v>Corn gluten meal 21, unspecified</v>
      </c>
      <c r="F375" s="42">
        <f>VLOOKUP($A375,'Food full composition_all'!$A$3:$BR$33,4+($B375*2),0)</f>
        <v>16</v>
      </c>
      <c r="G375" s="142">
        <f t="shared" ref="G375:G391" si="56">F375*$D$374</f>
        <v>17.777777777777779</v>
      </c>
      <c r="H375" s="136">
        <f>VLOOKUP(E375,'Impact value reference table'!$B$3:$G$216,2,FALSE)</f>
        <v>0.7</v>
      </c>
      <c r="I375" s="222">
        <f t="shared" si="48"/>
        <v>0.12444444444444444</v>
      </c>
      <c r="J375" s="138">
        <f>VLOOKUP(E375,'Impact value reference table'!$B$3:$G$216,3,FALSE)</f>
        <v>0.4</v>
      </c>
      <c r="K375" s="135">
        <f t="shared" si="49"/>
        <v>7.1111111111111111E-2</v>
      </c>
      <c r="L375" s="138">
        <f>VLOOKUP(E375,'Impact value reference table'!$B$3:$G$216,4,FALSE)</f>
        <v>2.6</v>
      </c>
      <c r="M375" s="135">
        <f t="shared" si="50"/>
        <v>0.46222222222222226</v>
      </c>
      <c r="N375" s="138">
        <f>VLOOKUP(E375,'Impact value reference table'!$B$3:$G$216,5,FALSE)</f>
        <v>0.9</v>
      </c>
      <c r="O375" s="135">
        <f t="shared" si="51"/>
        <v>0.16000000000000003</v>
      </c>
      <c r="P375" s="138">
        <f>VLOOKUP(E375,'Impact value reference table'!$B$3:$G$216,6,FALSE)</f>
        <v>48</v>
      </c>
      <c r="Q375" s="135">
        <f t="shared" si="52"/>
        <v>8.5333333333333332</v>
      </c>
    </row>
    <row r="376" spans="1:17" ht="15.6">
      <c r="A376" s="40" t="s">
        <v>209</v>
      </c>
      <c r="B376" s="5">
        <v>3</v>
      </c>
      <c r="D376" s="42"/>
      <c r="E376" s="5" t="str">
        <f>VLOOKUP($A376,'Food full composition_all'!$A$3:$AU$33,3+($B376*2),0)</f>
        <v>Soy, cooked</v>
      </c>
      <c r="F376" s="42">
        <f>VLOOKUP($A376,'Food full composition_all'!$A$3:$BR$33,4+($B376*2),0)</f>
        <v>11</v>
      </c>
      <c r="G376" s="142">
        <f t="shared" si="56"/>
        <v>12.222222222222223</v>
      </c>
      <c r="H376" s="136">
        <f>VLOOKUP(E376,'Impact value reference table'!$B$3:$G$216,2,FALSE)</f>
        <v>7.73</v>
      </c>
      <c r="I376" s="222">
        <f t="shared" si="48"/>
        <v>0.94477777777777794</v>
      </c>
      <c r="J376" s="138">
        <f>VLOOKUP(E376,'Impact value reference table'!$B$3:$G$216,3,FALSE)</f>
        <v>0.85</v>
      </c>
      <c r="K376" s="135">
        <f t="shared" si="49"/>
        <v>0.10388888888888891</v>
      </c>
      <c r="L376" s="138">
        <f>VLOOKUP(E376,'Impact value reference table'!$B$3:$G$216,4,FALSE)</f>
        <v>10.59</v>
      </c>
      <c r="M376" s="135">
        <f t="shared" si="50"/>
        <v>1.2943333333333333</v>
      </c>
      <c r="N376" s="138">
        <f>VLOOKUP(E376,'Impact value reference table'!$B$3:$G$216,5,FALSE)</f>
        <v>8.4700000000000006</v>
      </c>
      <c r="O376" s="135">
        <f t="shared" si="51"/>
        <v>1.0352222222222225</v>
      </c>
      <c r="P376" s="138">
        <f>VLOOKUP(E376,'Impact value reference table'!$B$3:$G$216,6,FALSE)</f>
        <v>215.98</v>
      </c>
      <c r="Q376" s="135">
        <f t="shared" si="52"/>
        <v>26.397555555555556</v>
      </c>
    </row>
    <row r="377" spans="1:17" ht="15.6">
      <c r="A377" s="40" t="s">
        <v>209</v>
      </c>
      <c r="B377" s="5">
        <v>4</v>
      </c>
      <c r="D377" s="42"/>
      <c r="E377" s="5" t="str">
        <f>VLOOKUP($A377,'Food full composition_all'!$A$3:$AU$33,3+($B377*2),0)</f>
        <v>Wheat gluten, unspecified</v>
      </c>
      <c r="F377" s="42">
        <f>VLOOKUP($A377,'Food full composition_all'!$A$3:$BR$33,4+($B377*2),0)</f>
        <v>7.5</v>
      </c>
      <c r="G377" s="142">
        <f t="shared" si="56"/>
        <v>8.3333333333333339</v>
      </c>
      <c r="H377" s="136">
        <f>VLOOKUP(E377,'Impact value reference table'!$B$3:$G$216,2,FALSE)</f>
        <v>0.6</v>
      </c>
      <c r="I377" s="222">
        <f t="shared" si="48"/>
        <v>0.05</v>
      </c>
      <c r="J377" s="138">
        <f>VLOOKUP(E377,'Impact value reference table'!$B$3:$G$216,3,FALSE)</f>
        <v>1.4</v>
      </c>
      <c r="K377" s="135">
        <f t="shared" si="49"/>
        <v>0.11666666666666667</v>
      </c>
      <c r="L377" s="138">
        <f>VLOOKUP(E377,'Impact value reference table'!$B$3:$G$216,4,FALSE)</f>
        <v>5</v>
      </c>
      <c r="M377" s="135">
        <f t="shared" si="50"/>
        <v>0.41666666666666674</v>
      </c>
      <c r="N377" s="138">
        <f>VLOOKUP(E377,'Impact value reference table'!$B$3:$G$216,5,FALSE)</f>
        <v>2.7</v>
      </c>
      <c r="O377" s="135">
        <f t="shared" si="51"/>
        <v>0.22500000000000003</v>
      </c>
      <c r="P377" s="138">
        <f>VLOOKUP(E377,'Impact value reference table'!$B$3:$G$216,6,FALSE)</f>
        <v>242</v>
      </c>
      <c r="Q377" s="135">
        <f t="shared" si="52"/>
        <v>20.166666666666668</v>
      </c>
    </row>
    <row r="378" spans="1:17" ht="15.6">
      <c r="A378" s="40" t="s">
        <v>209</v>
      </c>
      <c r="B378" s="5">
        <v>5</v>
      </c>
      <c r="D378" s="42"/>
      <c r="E378" s="5" t="str">
        <f>VLOOKUP($A378,'Food full composition_all'!$A$3:$AU$33,3+($B378*2),0)</f>
        <v>Corn gluten meal 21, unspecified</v>
      </c>
      <c r="F378" s="42">
        <f>VLOOKUP($A378,'Food full composition_all'!$A$3:$BR$33,4+($B378*2),0)</f>
        <v>5.8</v>
      </c>
      <c r="G378" s="142">
        <f t="shared" si="56"/>
        <v>6.4444444444444446</v>
      </c>
      <c r="H378" s="136">
        <f>VLOOKUP(E378,'Impact value reference table'!$B$3:$G$216,2,FALSE)</f>
        <v>0.7</v>
      </c>
      <c r="I378" s="222">
        <f t="shared" si="48"/>
        <v>4.5111111111111109E-2</v>
      </c>
      <c r="J378" s="138">
        <f>VLOOKUP(E378,'Impact value reference table'!$B$3:$G$216,3,FALSE)</f>
        <v>0.4</v>
      </c>
      <c r="K378" s="135">
        <f t="shared" si="49"/>
        <v>2.5777777777777778E-2</v>
      </c>
      <c r="L378" s="138">
        <f>VLOOKUP(E378,'Impact value reference table'!$B$3:$G$216,4,FALSE)</f>
        <v>2.6</v>
      </c>
      <c r="M378" s="135">
        <f t="shared" si="50"/>
        <v>0.16755555555555557</v>
      </c>
      <c r="N378" s="138">
        <f>VLOOKUP(E378,'Impact value reference table'!$B$3:$G$216,5,FALSE)</f>
        <v>0.9</v>
      </c>
      <c r="O378" s="135">
        <f t="shared" si="51"/>
        <v>5.800000000000001E-2</v>
      </c>
      <c r="P378" s="138">
        <f>VLOOKUP(E378,'Impact value reference table'!$B$3:$G$216,6,FALSE)</f>
        <v>48</v>
      </c>
      <c r="Q378" s="135">
        <f t="shared" si="52"/>
        <v>3.0933333333333333</v>
      </c>
    </row>
    <row r="379" spans="1:17" ht="15.6">
      <c r="A379" s="40" t="s">
        <v>209</v>
      </c>
      <c r="B379" s="5">
        <v>6</v>
      </c>
      <c r="D379" s="42"/>
      <c r="E379" s="5" t="str">
        <f>VLOOKUP($A379,'Food full composition_all'!$A$3:$AU$33,3+($B379*2),0)</f>
        <v>Beet pulp, unspecified</v>
      </c>
      <c r="F379" s="42">
        <f>VLOOKUP($A379,'Food full composition_all'!$A$3:$BR$33,4+($B379*2),0)</f>
        <v>4.3</v>
      </c>
      <c r="G379" s="142">
        <f t="shared" si="56"/>
        <v>4.7777777777777777</v>
      </c>
      <c r="H379" s="136">
        <f>VLOOKUP(E379,'Impact value reference table'!$B$3:$G$216,2,FALSE)</f>
        <v>0.13</v>
      </c>
      <c r="I379" s="222">
        <f t="shared" si="48"/>
        <v>6.2111111111111108E-3</v>
      </c>
      <c r="J379" s="138">
        <f>VLOOKUP(E379,'Impact value reference table'!$B$3:$G$216,3,FALSE)</f>
        <v>0.17</v>
      </c>
      <c r="K379" s="135">
        <f t="shared" si="49"/>
        <v>8.1222222222222234E-3</v>
      </c>
      <c r="L379" s="138">
        <f>VLOOKUP(E379,'Impact value reference table'!$B$3:$G$216,4,FALSE)</f>
        <v>1.25</v>
      </c>
      <c r="M379" s="135">
        <f t="shared" si="50"/>
        <v>5.9722222222222225E-2</v>
      </c>
      <c r="N379" s="138">
        <f>VLOOKUP(E379,'Impact value reference table'!$B$3:$G$216,5,FALSE)</f>
        <v>0.69</v>
      </c>
      <c r="O379" s="135">
        <f t="shared" si="51"/>
        <v>3.2966666666666665E-2</v>
      </c>
      <c r="P379" s="138">
        <f>VLOOKUP(E379,'Impact value reference table'!$B$3:$G$216,6,FALSE)</f>
        <v>12.09</v>
      </c>
      <c r="Q379" s="135">
        <f t="shared" si="52"/>
        <v>0.57763333333333333</v>
      </c>
    </row>
    <row r="380" spans="1:17" ht="15.6">
      <c r="A380" s="40" t="s">
        <v>209</v>
      </c>
      <c r="B380" s="5">
        <v>7</v>
      </c>
      <c r="D380" s="42"/>
      <c r="E380" s="5" t="str">
        <f>VLOOKUP($A380,'Food full composition_all'!$A$3:$AU$33,3+($B380*2),0)</f>
        <v>Sunflower oil, unspecified</v>
      </c>
      <c r="F380" s="42">
        <f>VLOOKUP($A380,'Food full composition_all'!$A$3:$BR$33,4+($B380*2),0)</f>
        <v>5.5</v>
      </c>
      <c r="G380" s="142">
        <f t="shared" si="56"/>
        <v>6.1111111111111116</v>
      </c>
      <c r="H380" s="136">
        <f>VLOOKUP(E380,'Impact value reference table'!$B$3:$G$216,2,FALSE)</f>
        <v>2.08</v>
      </c>
      <c r="I380" s="222">
        <f t="shared" si="48"/>
        <v>0.12711111111111112</v>
      </c>
      <c r="J380" s="138">
        <f>VLOOKUP(E380,'Impact value reference table'!$B$3:$G$216,3,FALSE)</f>
        <v>0.42</v>
      </c>
      <c r="K380" s="135">
        <f t="shared" si="49"/>
        <v>2.5666666666666667E-2</v>
      </c>
      <c r="L380" s="138">
        <f>VLOOKUP(E380,'Impact value reference table'!$B$3:$G$216,4,FALSE)</f>
        <v>3.11</v>
      </c>
      <c r="M380" s="135">
        <f t="shared" si="50"/>
        <v>0.19005555555555556</v>
      </c>
      <c r="N380" s="138">
        <f>VLOOKUP(E380,'Impact value reference table'!$B$3:$G$216,5,FALSE)</f>
        <v>5.67</v>
      </c>
      <c r="O380" s="135">
        <f t="shared" si="51"/>
        <v>0.34650000000000003</v>
      </c>
      <c r="P380" s="138">
        <f>VLOOKUP(E380,'Impact value reference table'!$B$3:$G$216,6,FALSE)</f>
        <v>112</v>
      </c>
      <c r="Q380" s="135">
        <f t="shared" si="52"/>
        <v>6.8444444444444459</v>
      </c>
    </row>
    <row r="381" spans="1:17" ht="15.6">
      <c r="A381" s="40" t="s">
        <v>209</v>
      </c>
      <c r="B381" s="5">
        <v>8</v>
      </c>
      <c r="D381" s="42"/>
      <c r="E381" s="5" t="str">
        <f>VLOOKUP($A381,'Food full composition_all'!$A$3:$AU$33,3+($B381*2),0)</f>
        <v>White rice, cooked</v>
      </c>
      <c r="F381" s="42">
        <f>VLOOKUP($A381,'Food full composition_all'!$A$3:$BR$33,4+($B381*2),0)</f>
        <v>4</v>
      </c>
      <c r="G381" s="142">
        <f t="shared" si="56"/>
        <v>4.4444444444444446</v>
      </c>
      <c r="H381" s="136">
        <f>VLOOKUP(E381,'Impact value reference table'!$B$3:$G$216,2,FALSE)</f>
        <v>0.8</v>
      </c>
      <c r="I381" s="222">
        <f t="shared" si="48"/>
        <v>3.5555555555555556E-2</v>
      </c>
      <c r="J381" s="138">
        <f>VLOOKUP(E381,'Impact value reference table'!$B$3:$G$216,3,FALSE)</f>
        <v>1.2</v>
      </c>
      <c r="K381" s="135">
        <f t="shared" si="49"/>
        <v>5.3333333333333337E-2</v>
      </c>
      <c r="L381" s="138">
        <f>VLOOKUP(E381,'Impact value reference table'!$B$3:$G$216,4,FALSE)</f>
        <v>7.4</v>
      </c>
      <c r="M381" s="135">
        <f t="shared" si="50"/>
        <v>0.32888888888888895</v>
      </c>
      <c r="N381" s="138">
        <f>VLOOKUP(E381,'Impact value reference table'!$B$3:$G$216,5,FALSE)</f>
        <v>10</v>
      </c>
      <c r="O381" s="135">
        <f t="shared" si="51"/>
        <v>0.44444444444444448</v>
      </c>
      <c r="P381" s="138">
        <f>VLOOKUP(E381,'Impact value reference table'!$B$3:$G$216,6,FALSE)</f>
        <v>610</v>
      </c>
      <c r="Q381" s="135">
        <f t="shared" si="52"/>
        <v>27.111111111111111</v>
      </c>
    </row>
    <row r="382" spans="1:17" ht="15.6">
      <c r="A382" s="40" t="s">
        <v>209</v>
      </c>
      <c r="B382" s="5">
        <v>9</v>
      </c>
      <c r="D382" s="42"/>
      <c r="E382" s="5" t="str">
        <f>VLOOKUP($A382,'Food full composition_all'!$A$3:$AU$33,3+($B382*2),0)</f>
        <v>Spaghetti, cooked</v>
      </c>
      <c r="F382" s="42">
        <f>VLOOKUP($A382,'Food full composition_all'!$A$3:$BR$33,4+($B382*2),0)</f>
        <v>3</v>
      </c>
      <c r="G382" s="142">
        <f t="shared" si="56"/>
        <v>3.3333333333333335</v>
      </c>
      <c r="H382" s="136">
        <f>VLOOKUP(E382,'Impact value reference table'!$B$3:$G$216,2,FALSE)</f>
        <v>0.6</v>
      </c>
      <c r="I382" s="222">
        <f t="shared" si="48"/>
        <v>0.02</v>
      </c>
      <c r="J382" s="138">
        <f>VLOOKUP(E382,'Impact value reference table'!$B$3:$G$216,3,FALSE)</f>
        <v>1.4</v>
      </c>
      <c r="K382" s="135">
        <f t="shared" si="49"/>
        <v>4.6666666666666662E-2</v>
      </c>
      <c r="L382" s="138">
        <f>VLOOKUP(E382,'Impact value reference table'!$B$3:$G$216,4,FALSE)</f>
        <v>5</v>
      </c>
      <c r="M382" s="135">
        <f t="shared" si="50"/>
        <v>0.16666666666666669</v>
      </c>
      <c r="N382" s="138">
        <f>VLOOKUP(E382,'Impact value reference table'!$B$3:$G$216,5,FALSE)</f>
        <v>2.7</v>
      </c>
      <c r="O382" s="135">
        <f t="shared" si="51"/>
        <v>9.0000000000000011E-2</v>
      </c>
      <c r="P382" s="138">
        <f>VLOOKUP(E382,'Impact value reference table'!$B$3:$G$216,6,FALSE)</f>
        <v>242</v>
      </c>
      <c r="Q382" s="135">
        <f t="shared" si="52"/>
        <v>8.0666666666666664</v>
      </c>
    </row>
    <row r="383" spans="1:17" ht="15.6">
      <c r="A383" s="40" t="s">
        <v>209</v>
      </c>
      <c r="B383" s="5">
        <v>10</v>
      </c>
      <c r="D383" s="42"/>
      <c r="E383" s="5" t="str">
        <f>VLOOKUP($A383,'Food full composition_all'!$A$3:$AU$33,3+($B383*2),0)</f>
        <v>Brewer's yeast, unspecified</v>
      </c>
      <c r="F383" s="42">
        <f>VLOOKUP($A383,'Food full composition_all'!$A$3:$BR$33,4+($B383*2),0)</f>
        <v>2</v>
      </c>
      <c r="G383" s="142">
        <f t="shared" si="56"/>
        <v>2.2222222222222223</v>
      </c>
      <c r="H383" s="136">
        <f>VLOOKUP(E383,'Impact value reference table'!$B$3:$G$216,2,FALSE)</f>
        <v>0</v>
      </c>
      <c r="I383" s="222">
        <f t="shared" si="48"/>
        <v>0</v>
      </c>
      <c r="J383" s="138">
        <f>VLOOKUP(E383,'Impact value reference table'!$B$3:$G$216,3,FALSE)</f>
        <v>0</v>
      </c>
      <c r="K383" s="135">
        <f t="shared" si="49"/>
        <v>0</v>
      </c>
      <c r="L383" s="138">
        <f>VLOOKUP(E383,'Impact value reference table'!$B$3:$G$216,4,FALSE)</f>
        <v>0</v>
      </c>
      <c r="M383" s="135">
        <f t="shared" si="50"/>
        <v>0</v>
      </c>
      <c r="N383" s="138">
        <f>VLOOKUP(E383,'Impact value reference table'!$B$3:$G$216,5,FALSE)</f>
        <v>0</v>
      </c>
      <c r="O383" s="135">
        <f t="shared" si="51"/>
        <v>0</v>
      </c>
      <c r="P383" s="138">
        <f>VLOOKUP(E383,'Impact value reference table'!$B$3:$G$216,6,FALSE)</f>
        <v>0</v>
      </c>
      <c r="Q383" s="135">
        <f t="shared" si="52"/>
        <v>0</v>
      </c>
    </row>
    <row r="384" spans="1:17" ht="15.6">
      <c r="A384" s="40" t="s">
        <v>209</v>
      </c>
      <c r="B384" s="5">
        <v>11</v>
      </c>
      <c r="D384" s="42"/>
      <c r="E384" s="5" t="str">
        <f>VLOOKUP($A384,'Food full composition_all'!$A$3:$AU$33,3+($B384*2),0)</f>
        <v>Minerals</v>
      </c>
      <c r="F384" s="42">
        <f>VLOOKUP($A384,'Food full composition_all'!$A$3:$BR$33,4+($B384*2),0)</f>
        <v>0</v>
      </c>
      <c r="G384" s="142">
        <f t="shared" si="56"/>
        <v>0</v>
      </c>
      <c r="H384" s="136"/>
      <c r="I384" s="222">
        <f t="shared" si="48"/>
        <v>0</v>
      </c>
      <c r="J384" s="138"/>
      <c r="K384" s="135">
        <f t="shared" si="49"/>
        <v>0</v>
      </c>
      <c r="L384" s="138"/>
      <c r="M384" s="135">
        <f t="shared" si="50"/>
        <v>0</v>
      </c>
      <c r="N384" s="138"/>
      <c r="O384" s="135">
        <f t="shared" si="51"/>
        <v>0</v>
      </c>
      <c r="P384" s="138"/>
      <c r="Q384" s="135">
        <f t="shared" si="52"/>
        <v>0</v>
      </c>
    </row>
    <row r="385" spans="1:17" ht="15.6">
      <c r="A385" s="40" t="s">
        <v>209</v>
      </c>
      <c r="B385" s="5">
        <v>12</v>
      </c>
      <c r="D385" s="42"/>
      <c r="E385" s="5" t="str">
        <f>VLOOKUP($A385,'Food full composition_all'!$A$3:$AU$33,3+($B385*2),0)</f>
        <v>Flaxseed, unspecified</v>
      </c>
      <c r="F385" s="42">
        <f>VLOOKUP($A385,'Food full composition_all'!$A$3:$BR$33,4+($B385*2),0)</f>
        <v>1.0049999999999999</v>
      </c>
      <c r="G385" s="142">
        <f t="shared" si="56"/>
        <v>1.1166666666666667</v>
      </c>
      <c r="H385" s="136">
        <f>VLOOKUP(E385,'Impact value reference table'!$B$3:$G$216,2,FALSE)</f>
        <v>3.55</v>
      </c>
      <c r="I385" s="222">
        <f t="shared" si="48"/>
        <v>3.9641666666666665E-2</v>
      </c>
      <c r="J385" s="138">
        <f>VLOOKUP(E385,'Impact value reference table'!$B$3:$G$216,3,FALSE)</f>
        <v>0.39</v>
      </c>
      <c r="K385" s="135">
        <f t="shared" si="49"/>
        <v>4.3550000000000004E-3</v>
      </c>
      <c r="L385" s="138">
        <f>VLOOKUP(E385,'Impact value reference table'!$B$3:$G$216,4,FALSE)</f>
        <v>4.8600000000000003</v>
      </c>
      <c r="M385" s="135">
        <f t="shared" si="50"/>
        <v>5.4270000000000006E-2</v>
      </c>
      <c r="N385" s="138">
        <f>VLOOKUP(E385,'Impact value reference table'!$B$3:$G$216,5,FALSE)</f>
        <v>3.89</v>
      </c>
      <c r="O385" s="135">
        <f t="shared" si="51"/>
        <v>4.3438333333333336E-2</v>
      </c>
      <c r="P385" s="138">
        <f>VLOOKUP(E385,'Impact value reference table'!$B$3:$G$216,6,FALSE)</f>
        <v>99.24</v>
      </c>
      <c r="Q385" s="135">
        <f t="shared" si="52"/>
        <v>1.1081799999999999</v>
      </c>
    </row>
    <row r="386" spans="1:17" ht="15.6">
      <c r="A386" s="40" t="s">
        <v>209</v>
      </c>
      <c r="B386" s="5">
        <v>13</v>
      </c>
      <c r="D386" s="42"/>
      <c r="E386" s="5" t="str">
        <f>VLOOKUP($A386,'Food full composition_all'!$A$3:$AU$33,3+($B386*2),0)</f>
        <v>Dicalcium phosphate</v>
      </c>
      <c r="F386" s="42">
        <f>VLOOKUP($A386,'Food full composition_all'!$A$3:$BR$33,4+($B386*2),0)</f>
        <v>0</v>
      </c>
      <c r="G386" s="142">
        <f t="shared" si="56"/>
        <v>0</v>
      </c>
      <c r="H386" s="136"/>
      <c r="I386" s="222">
        <f t="shared" ref="I386:I447" si="57">(H386/100)*G386</f>
        <v>0</v>
      </c>
      <c r="J386" s="138"/>
      <c r="K386" s="135">
        <f t="shared" ref="K386:K447" si="58">(J386/100)*G386</f>
        <v>0</v>
      </c>
      <c r="L386" s="138"/>
      <c r="M386" s="135">
        <f t="shared" ref="M386:M447" si="59">(L386/100)*G386</f>
        <v>0</v>
      </c>
      <c r="N386" s="138"/>
      <c r="O386" s="135">
        <f t="shared" ref="O386:O447" si="60">(N386/100)*G386</f>
        <v>0</v>
      </c>
      <c r="P386" s="138"/>
      <c r="Q386" s="135">
        <f t="shared" ref="Q386:Q447" si="61">(P386/100)*G386</f>
        <v>0</v>
      </c>
    </row>
    <row r="387" spans="1:17" ht="15.6">
      <c r="A387" s="40" t="s">
        <v>209</v>
      </c>
      <c r="B387" s="5">
        <v>14</v>
      </c>
      <c r="D387" s="42"/>
      <c r="E387" s="5" t="str">
        <f>VLOOKUP($A387,'Food full composition_all'!$A$3:$AU$33,3+($B387*2),0)</f>
        <v xml:space="preserve">Sodium chloride </v>
      </c>
      <c r="F387" s="42">
        <f>VLOOKUP($A387,'Food full composition_all'!$A$3:$BR$33,4+($B387*2),0)</f>
        <v>0</v>
      </c>
      <c r="G387" s="142">
        <f t="shared" si="56"/>
        <v>0</v>
      </c>
      <c r="H387" s="136"/>
      <c r="I387" s="222">
        <f t="shared" si="57"/>
        <v>0</v>
      </c>
      <c r="J387" s="138"/>
      <c r="K387" s="135">
        <f t="shared" si="58"/>
        <v>0</v>
      </c>
      <c r="L387" s="138"/>
      <c r="M387" s="135">
        <f t="shared" si="59"/>
        <v>0</v>
      </c>
      <c r="N387" s="138"/>
      <c r="O387" s="135">
        <f t="shared" si="60"/>
        <v>0</v>
      </c>
      <c r="P387" s="138"/>
      <c r="Q387" s="135">
        <f t="shared" si="61"/>
        <v>0</v>
      </c>
    </row>
    <row r="388" spans="1:17" ht="15.6">
      <c r="A388" s="40" t="s">
        <v>209</v>
      </c>
      <c r="B388" s="5">
        <v>15</v>
      </c>
      <c r="D388" s="42"/>
      <c r="E388" s="5" t="str">
        <f>VLOOKUP($A388,'Food full composition_all'!$A$3:$AU$33,3+($B388*2),0)</f>
        <v>Fructooligosaccharide</v>
      </c>
      <c r="F388" s="42">
        <f>VLOOKUP($A388,'Food full composition_all'!$A$3:$BR$33,4+($B388*2),0)</f>
        <v>0</v>
      </c>
      <c r="G388" s="142">
        <f t="shared" si="56"/>
        <v>0</v>
      </c>
      <c r="H388" s="136"/>
      <c r="I388" s="222">
        <f t="shared" si="57"/>
        <v>0</v>
      </c>
      <c r="J388" s="138"/>
      <c r="K388" s="135">
        <f t="shared" si="58"/>
        <v>0</v>
      </c>
      <c r="L388" s="138"/>
      <c r="M388" s="135">
        <f t="shared" si="59"/>
        <v>0</v>
      </c>
      <c r="N388" s="138"/>
      <c r="O388" s="135">
        <f t="shared" si="60"/>
        <v>0</v>
      </c>
      <c r="P388" s="138"/>
      <c r="Q388" s="135">
        <f t="shared" si="61"/>
        <v>0</v>
      </c>
    </row>
    <row r="389" spans="1:17" ht="15.6">
      <c r="A389" s="40" t="s">
        <v>209</v>
      </c>
      <c r="B389" s="5">
        <v>16</v>
      </c>
      <c r="D389" s="42"/>
      <c r="E389" s="5" t="str">
        <f>VLOOKUP($A389,'Food full composition_all'!$A$3:$AU$33,3+($B389*2),0)</f>
        <v xml:space="preserve">Rosemary </v>
      </c>
      <c r="F389" s="42">
        <f>VLOOKUP($A389,'Food full composition_all'!$A$3:$BR$33,4+($B389*2),0)</f>
        <v>0</v>
      </c>
      <c r="G389" s="142">
        <f t="shared" si="56"/>
        <v>0</v>
      </c>
      <c r="H389" s="136"/>
      <c r="I389" s="222">
        <f t="shared" si="57"/>
        <v>0</v>
      </c>
      <c r="J389" s="138"/>
      <c r="K389" s="135">
        <f t="shared" si="58"/>
        <v>0</v>
      </c>
      <c r="L389" s="138"/>
      <c r="M389" s="135">
        <f t="shared" si="59"/>
        <v>0</v>
      </c>
      <c r="N389" s="138"/>
      <c r="O389" s="135">
        <f t="shared" si="60"/>
        <v>0</v>
      </c>
      <c r="P389" s="138"/>
      <c r="Q389" s="135">
        <f t="shared" si="61"/>
        <v>0</v>
      </c>
    </row>
    <row r="390" spans="1:17" ht="15.6">
      <c r="A390" s="40" t="s">
        <v>209</v>
      </c>
      <c r="B390" s="5">
        <v>17</v>
      </c>
      <c r="D390" s="42"/>
      <c r="E390" s="5" t="str">
        <f>VLOOKUP($A390,'Food full composition_all'!$A$3:$AU$33,3+($B390*2),0)</f>
        <v>Parsley</v>
      </c>
      <c r="F390" s="42">
        <f>VLOOKUP($A390,'Food full composition_all'!$A$3:$BR$33,4+($B390*2),0)</f>
        <v>0</v>
      </c>
      <c r="G390" s="142">
        <f t="shared" si="56"/>
        <v>0</v>
      </c>
      <c r="H390" s="136"/>
      <c r="I390" s="222">
        <f t="shared" si="57"/>
        <v>0</v>
      </c>
      <c r="J390" s="138"/>
      <c r="K390" s="135">
        <f t="shared" si="58"/>
        <v>0</v>
      </c>
      <c r="L390" s="138"/>
      <c r="M390" s="135">
        <f t="shared" si="59"/>
        <v>0</v>
      </c>
      <c r="N390" s="138"/>
      <c r="O390" s="135">
        <f t="shared" si="60"/>
        <v>0</v>
      </c>
      <c r="P390" s="138"/>
      <c r="Q390" s="135">
        <f t="shared" si="61"/>
        <v>0</v>
      </c>
    </row>
    <row r="391" spans="1:17" s="179" customFormat="1" ht="15.6">
      <c r="A391" s="180" t="s">
        <v>209</v>
      </c>
      <c r="B391" s="179">
        <v>18</v>
      </c>
      <c r="D391" s="181"/>
      <c r="E391" s="179" t="str">
        <f>VLOOKUP($A391,'Food full composition_all'!$A$3:$AU$33,3+($B391*2),0)</f>
        <v>Yucca, cooked</v>
      </c>
      <c r="F391" s="181">
        <f>VLOOKUP($A391,'Food full composition_all'!$A$3:$BR$33,4+($B391*2),0)</f>
        <v>0.5</v>
      </c>
      <c r="G391" s="186">
        <f t="shared" si="56"/>
        <v>0.55555555555555558</v>
      </c>
      <c r="H391" s="182">
        <f>VLOOKUP(E391,'Impact value reference table'!$B$3:$G$216,2,FALSE)</f>
        <v>0.3</v>
      </c>
      <c r="I391" s="223">
        <f t="shared" si="57"/>
        <v>1.6666666666666668E-3</v>
      </c>
      <c r="J391" s="183">
        <f>VLOOKUP(E391,'Impact value reference table'!$B$3:$G$216,3,FALSE)</f>
        <v>0.4</v>
      </c>
      <c r="K391" s="184">
        <f t="shared" si="58"/>
        <v>2.2222222222222222E-3</v>
      </c>
      <c r="L391" s="183">
        <f>VLOOKUP(E391,'Impact value reference table'!$B$3:$G$216,4,FALSE)</f>
        <v>2.9</v>
      </c>
      <c r="M391" s="184">
        <f t="shared" si="59"/>
        <v>1.6111111111111111E-2</v>
      </c>
      <c r="N391" s="183">
        <f>VLOOKUP(E391,'Impact value reference table'!$B$3:$G$216,5,FALSE)</f>
        <v>1.6</v>
      </c>
      <c r="O391" s="184">
        <f t="shared" si="60"/>
        <v>8.8888888888888889E-3</v>
      </c>
      <c r="P391" s="183">
        <f>VLOOKUP(E391,'Impact value reference table'!$B$3:$G$216,6,FALSE)</f>
        <v>28</v>
      </c>
      <c r="Q391" s="184">
        <f t="shared" si="61"/>
        <v>0.15555555555555559</v>
      </c>
    </row>
    <row r="392" spans="1:17" ht="15.6">
      <c r="A392" s="26" t="s">
        <v>216</v>
      </c>
      <c r="B392" s="5">
        <v>1</v>
      </c>
      <c r="C392" s="5">
        <v>10</v>
      </c>
      <c r="D392" s="42">
        <f>100/(100-C392)</f>
        <v>1.1111111111111112</v>
      </c>
      <c r="E392" s="5" t="str">
        <f>VLOOKUP($A392,'Food full composition_all'!$A$3:$AU$33,3+($B392*2),0)</f>
        <v>Lamb meal, unspecified</v>
      </c>
      <c r="F392" s="42">
        <f>VLOOKUP($A392,'Food full composition_all'!$A$3:$BR$33,4+($B392*2),0)</f>
        <v>26</v>
      </c>
      <c r="G392" s="142">
        <f>F392*$D$392</f>
        <v>28.888888888888889</v>
      </c>
      <c r="H392" s="136">
        <f>VLOOKUP(E392,'Impact value reference table'!$B$3:$G$216,2,FALSE)</f>
        <v>345.5</v>
      </c>
      <c r="I392" s="222">
        <f t="shared" si="57"/>
        <v>99.811111111111117</v>
      </c>
      <c r="J392" s="138">
        <f>VLOOKUP(E392,'Impact value reference table'!$B$3:$G$216,3,FALSE)</f>
        <v>37.35</v>
      </c>
      <c r="K392" s="135">
        <f t="shared" si="58"/>
        <v>10.790000000000001</v>
      </c>
      <c r="L392" s="138">
        <f>VLOOKUP(E392,'Impact value reference table'!$B$3:$G$216,4,FALSE)</f>
        <v>128.86000000000001</v>
      </c>
      <c r="M392" s="135">
        <f t="shared" si="59"/>
        <v>37.226222222222226</v>
      </c>
      <c r="N392" s="138">
        <f>VLOOKUP(E392,'Impact value reference table'!$B$3:$G$216,5,FALSE)</f>
        <v>91.51</v>
      </c>
      <c r="O392" s="135">
        <f t="shared" si="60"/>
        <v>26.436222222222224</v>
      </c>
      <c r="P392" s="138">
        <f>VLOOKUP(E392,'Impact value reference table'!$B$3:$G$216,6,FALSE)</f>
        <v>1682.68</v>
      </c>
      <c r="Q392" s="135">
        <f t="shared" si="61"/>
        <v>486.10755555555562</v>
      </c>
    </row>
    <row r="393" spans="1:17" ht="15.6">
      <c r="A393" s="26" t="s">
        <v>216</v>
      </c>
      <c r="B393" s="5">
        <v>2</v>
      </c>
      <c r="D393" s="42"/>
      <c r="E393" s="5" t="str">
        <f>VLOOKUP($A393,'Food full composition_all'!$A$3:$AU$33,3+($B393*2),0)</f>
        <v>White rice, cooked</v>
      </c>
      <c r="F393" s="42">
        <f>VLOOKUP($A393,'Food full composition_all'!$A$3:$BR$33,4+($B393*2),0)</f>
        <v>20</v>
      </c>
      <c r="G393" s="142">
        <f t="shared" ref="G393:G403" si="62">F393*$D$392</f>
        <v>22.222222222222221</v>
      </c>
      <c r="H393" s="136">
        <f>VLOOKUP(E393,'Impact value reference table'!$B$3:$G$216,2,FALSE)</f>
        <v>0.8</v>
      </c>
      <c r="I393" s="222">
        <f t="shared" si="57"/>
        <v>0.17777777777777778</v>
      </c>
      <c r="J393" s="138">
        <f>VLOOKUP(E393,'Impact value reference table'!$B$3:$G$216,3,FALSE)</f>
        <v>1.2</v>
      </c>
      <c r="K393" s="135">
        <f t="shared" si="58"/>
        <v>0.26666666666666666</v>
      </c>
      <c r="L393" s="138">
        <f>VLOOKUP(E393,'Impact value reference table'!$B$3:$G$216,4,FALSE)</f>
        <v>7.4</v>
      </c>
      <c r="M393" s="135">
        <f t="shared" si="59"/>
        <v>1.6444444444444446</v>
      </c>
      <c r="N393" s="138">
        <f>VLOOKUP(E393,'Impact value reference table'!$B$3:$G$216,5,FALSE)</f>
        <v>10</v>
      </c>
      <c r="O393" s="135">
        <f t="shared" si="60"/>
        <v>2.2222222222222223</v>
      </c>
      <c r="P393" s="138">
        <f>VLOOKUP(E393,'Impact value reference table'!$B$3:$G$216,6,FALSE)</f>
        <v>610</v>
      </c>
      <c r="Q393" s="135">
        <f t="shared" si="61"/>
        <v>135.55555555555554</v>
      </c>
    </row>
    <row r="394" spans="1:17" ht="15.6">
      <c r="A394" s="26" t="s">
        <v>216</v>
      </c>
      <c r="B394" s="5">
        <v>3</v>
      </c>
      <c r="D394" s="42"/>
      <c r="E394" s="5" t="str">
        <f>VLOOKUP($A394,'Food full composition_all'!$A$3:$AU$33,3+($B394*2),0)</f>
        <v>Corn gluten meal 21, unspecified</v>
      </c>
      <c r="F394" s="42">
        <f>VLOOKUP($A394,'Food full composition_all'!$A$3:$BR$33,4+($B394*2),0)</f>
        <v>18.7</v>
      </c>
      <c r="G394" s="142">
        <f t="shared" si="62"/>
        <v>20.777777777777779</v>
      </c>
      <c r="H394" s="136">
        <f>VLOOKUP(E394,'Impact value reference table'!$B$3:$G$216,2,FALSE)</f>
        <v>0.7</v>
      </c>
      <c r="I394" s="222">
        <f t="shared" si="57"/>
        <v>0.14544444444444443</v>
      </c>
      <c r="J394" s="138">
        <f>VLOOKUP(E394,'Impact value reference table'!$B$3:$G$216,3,FALSE)</f>
        <v>0.4</v>
      </c>
      <c r="K394" s="135">
        <f t="shared" si="58"/>
        <v>8.3111111111111122E-2</v>
      </c>
      <c r="L394" s="138">
        <f>VLOOKUP(E394,'Impact value reference table'!$B$3:$G$216,4,FALSE)</f>
        <v>2.6</v>
      </c>
      <c r="M394" s="135">
        <f t="shared" si="59"/>
        <v>0.54022222222222227</v>
      </c>
      <c r="N394" s="138">
        <f>VLOOKUP(E394,'Impact value reference table'!$B$3:$G$216,5,FALSE)</f>
        <v>0.9</v>
      </c>
      <c r="O394" s="135">
        <f t="shared" si="60"/>
        <v>0.18700000000000003</v>
      </c>
      <c r="P394" s="138">
        <f>VLOOKUP(E394,'Impact value reference table'!$B$3:$G$216,6,FALSE)</f>
        <v>48</v>
      </c>
      <c r="Q394" s="135">
        <f t="shared" si="61"/>
        <v>9.9733333333333327</v>
      </c>
    </row>
    <row r="395" spans="1:17" ht="15.6">
      <c r="A395" s="26" t="s">
        <v>216</v>
      </c>
      <c r="B395" s="5">
        <v>4</v>
      </c>
      <c r="D395" s="42"/>
      <c r="E395" s="5" t="str">
        <f>VLOOKUP($A395,'Food full composition_all'!$A$3:$AU$33,3+($B395*2),0)</f>
        <v>Barley, unspecified</v>
      </c>
      <c r="F395" s="42">
        <f>VLOOKUP($A395,'Food full composition_all'!$A$3:$BR$33,4+($B395*2),0)</f>
        <v>7.2</v>
      </c>
      <c r="G395" s="142">
        <f t="shared" si="62"/>
        <v>8</v>
      </c>
      <c r="H395" s="136">
        <f>VLOOKUP(E395,'Impact value reference table'!$B$3:$G$216,2,FALSE)</f>
        <v>0.2</v>
      </c>
      <c r="I395" s="222">
        <f t="shared" si="57"/>
        <v>1.6E-2</v>
      </c>
      <c r="J395" s="138">
        <f>VLOOKUP(E395,'Impact value reference table'!$B$3:$G$216,3,FALSE)</f>
        <v>0.22</v>
      </c>
      <c r="K395" s="135">
        <f t="shared" si="58"/>
        <v>1.7600000000000001E-2</v>
      </c>
      <c r="L395" s="138">
        <f>VLOOKUP(E395,'Impact value reference table'!$B$3:$G$216,4,FALSE)</f>
        <v>0.24</v>
      </c>
      <c r="M395" s="135">
        <f t="shared" si="59"/>
        <v>1.9199999999999998E-2</v>
      </c>
      <c r="N395" s="138">
        <f>VLOOKUP(E395,'Impact value reference table'!$B$3:$G$216,5,FALSE)</f>
        <v>0.09</v>
      </c>
      <c r="O395" s="135">
        <f t="shared" si="60"/>
        <v>7.1999999999999998E-3</v>
      </c>
      <c r="P395" s="138">
        <f>VLOOKUP(E395,'Impact value reference table'!$B$3:$G$216,6,FALSE)</f>
        <v>0.55000000000000004</v>
      </c>
      <c r="Q395" s="135">
        <f t="shared" si="61"/>
        <v>4.4000000000000004E-2</v>
      </c>
    </row>
    <row r="396" spans="1:17" ht="15.6">
      <c r="A396" s="26" t="s">
        <v>216</v>
      </c>
      <c r="B396" s="5">
        <v>5</v>
      </c>
      <c r="D396" s="42"/>
      <c r="E396" s="5" t="str">
        <f>VLOOKUP($A396,'Food full composition_all'!$A$3:$AU$33,3+($B396*2),0)</f>
        <v>Poultry fat, unspecified</v>
      </c>
      <c r="F396" s="42">
        <f>VLOOKUP($A396,'Food full composition_all'!$A$3:$BR$33,4+($B396*2),0)</f>
        <v>5.8</v>
      </c>
      <c r="G396" s="142">
        <f t="shared" si="62"/>
        <v>6.4444444444444446</v>
      </c>
      <c r="H396" s="136">
        <f>VLOOKUP(E396,'Impact value reference table'!$B$3:$G$216,2,FALSE)</f>
        <v>0</v>
      </c>
      <c r="I396" s="222">
        <f t="shared" si="57"/>
        <v>0</v>
      </c>
      <c r="J396" s="138">
        <f>VLOOKUP(E396,'Impact value reference table'!$B$3:$G$216,3,FALSE)</f>
        <v>0</v>
      </c>
      <c r="K396" s="135">
        <f t="shared" si="58"/>
        <v>0</v>
      </c>
      <c r="L396" s="138">
        <f>VLOOKUP(E396,'Impact value reference table'!$B$3:$G$216,4,FALSE)</f>
        <v>0</v>
      </c>
      <c r="M396" s="135">
        <f t="shared" si="59"/>
        <v>0</v>
      </c>
      <c r="N396" s="138">
        <f>VLOOKUP(E396,'Impact value reference table'!$B$3:$G$216,5,FALSE)</f>
        <v>0</v>
      </c>
      <c r="O396" s="135">
        <f t="shared" si="60"/>
        <v>0</v>
      </c>
      <c r="P396" s="138">
        <f>VLOOKUP(E396,'Impact value reference table'!$B$3:$G$216,6,FALSE)</f>
        <v>0</v>
      </c>
      <c r="Q396" s="135">
        <f t="shared" si="61"/>
        <v>0</v>
      </c>
    </row>
    <row r="397" spans="1:17" ht="15.6">
      <c r="A397" s="26" t="s">
        <v>216</v>
      </c>
      <c r="B397" s="5">
        <v>6</v>
      </c>
      <c r="D397" s="42"/>
      <c r="E397" s="5" t="str">
        <f>VLOOKUP($A397,'Food full composition_all'!$A$3:$AU$33,3+($B397*2),0)</f>
        <v>Poultry fat, unspecified</v>
      </c>
      <c r="F397" s="42">
        <f>VLOOKUP($A397,'Food full composition_all'!$A$3:$BR$33,4+($B397*2),0)</f>
        <v>4.3</v>
      </c>
      <c r="G397" s="142">
        <f t="shared" si="62"/>
        <v>4.7777777777777777</v>
      </c>
      <c r="H397" s="136">
        <f>VLOOKUP(E397,'Impact value reference table'!$B$3:$G$216,2,FALSE)</f>
        <v>0</v>
      </c>
      <c r="I397" s="222">
        <f t="shared" si="57"/>
        <v>0</v>
      </c>
      <c r="J397" s="138">
        <f>VLOOKUP(E397,'Impact value reference table'!$B$3:$G$216,3,FALSE)</f>
        <v>0</v>
      </c>
      <c r="K397" s="135">
        <f t="shared" si="58"/>
        <v>0</v>
      </c>
      <c r="L397" s="138">
        <f>VLOOKUP(E397,'Impact value reference table'!$B$3:$G$216,4,FALSE)</f>
        <v>0</v>
      </c>
      <c r="M397" s="135">
        <f t="shared" si="59"/>
        <v>0</v>
      </c>
      <c r="N397" s="138">
        <f>VLOOKUP(E397,'Impact value reference table'!$B$3:$G$216,5,FALSE)</f>
        <v>0</v>
      </c>
      <c r="O397" s="135">
        <f t="shared" si="60"/>
        <v>0</v>
      </c>
      <c r="P397" s="138">
        <f>VLOOKUP(E397,'Impact value reference table'!$B$3:$G$216,6,FALSE)</f>
        <v>0</v>
      </c>
      <c r="Q397" s="135">
        <f t="shared" si="61"/>
        <v>0</v>
      </c>
    </row>
    <row r="398" spans="1:17" ht="15.6">
      <c r="A398" s="26" t="s">
        <v>216</v>
      </c>
      <c r="B398" s="5">
        <v>7</v>
      </c>
      <c r="D398" s="42"/>
      <c r="E398" s="5" t="str">
        <f>VLOOKUP($A398,'Food full composition_all'!$A$3:$AU$33,3+($B398*2),0)</f>
        <v>Beet pulp, unspecified</v>
      </c>
      <c r="F398" s="42">
        <f>VLOOKUP($A398,'Food full composition_all'!$A$3:$BR$33,4+($B398*2),0)</f>
        <v>3.3</v>
      </c>
      <c r="G398" s="142">
        <f t="shared" si="62"/>
        <v>3.6666666666666665</v>
      </c>
      <c r="H398" s="136">
        <f>VLOOKUP(E398,'Impact value reference table'!$B$3:$G$216,2,FALSE)</f>
        <v>0.13</v>
      </c>
      <c r="I398" s="222">
        <f t="shared" si="57"/>
        <v>4.7666666666666664E-3</v>
      </c>
      <c r="J398" s="138">
        <f>VLOOKUP(E398,'Impact value reference table'!$B$3:$G$216,3,FALSE)</f>
        <v>0.17</v>
      </c>
      <c r="K398" s="135">
        <f t="shared" si="58"/>
        <v>6.2333333333333338E-3</v>
      </c>
      <c r="L398" s="138">
        <f>VLOOKUP(E398,'Impact value reference table'!$B$3:$G$216,4,FALSE)</f>
        <v>1.25</v>
      </c>
      <c r="M398" s="135">
        <f t="shared" si="59"/>
        <v>4.5833333333333337E-2</v>
      </c>
      <c r="N398" s="138">
        <f>VLOOKUP(E398,'Impact value reference table'!$B$3:$G$216,5,FALSE)</f>
        <v>0.69</v>
      </c>
      <c r="O398" s="135">
        <f t="shared" si="60"/>
        <v>2.53E-2</v>
      </c>
      <c r="P398" s="138">
        <f>VLOOKUP(E398,'Impact value reference table'!$B$3:$G$216,6,FALSE)</f>
        <v>12.09</v>
      </c>
      <c r="Q398" s="135">
        <f t="shared" si="61"/>
        <v>0.44329999999999997</v>
      </c>
    </row>
    <row r="399" spans="1:17" ht="15.6">
      <c r="A399" s="26" t="s">
        <v>216</v>
      </c>
      <c r="B399" s="5">
        <v>8</v>
      </c>
      <c r="D399" s="42"/>
      <c r="E399" s="5" t="str">
        <f>VLOOKUP($A399,'Food full composition_all'!$A$3:$AU$33,3+($B399*2),0)</f>
        <v>Flaxseed, unspecified</v>
      </c>
      <c r="F399" s="42">
        <f>VLOOKUP($A399,'Food full composition_all'!$A$3:$BR$33,4+($B399*2),0)</f>
        <v>3.3</v>
      </c>
      <c r="G399" s="142">
        <f t="shared" si="62"/>
        <v>3.6666666666666665</v>
      </c>
      <c r="H399" s="136">
        <f>VLOOKUP(E399,'Impact value reference table'!$B$3:$G$216,2,FALSE)</f>
        <v>3.55</v>
      </c>
      <c r="I399" s="222">
        <f t="shared" si="57"/>
        <v>0.13016666666666665</v>
      </c>
      <c r="J399" s="138">
        <f>VLOOKUP(E399,'Impact value reference table'!$B$3:$G$216,3,FALSE)</f>
        <v>0.39</v>
      </c>
      <c r="K399" s="135">
        <f t="shared" si="58"/>
        <v>1.43E-2</v>
      </c>
      <c r="L399" s="138">
        <f>VLOOKUP(E399,'Impact value reference table'!$B$3:$G$216,4,FALSE)</f>
        <v>4.8600000000000003</v>
      </c>
      <c r="M399" s="135">
        <f t="shared" si="59"/>
        <v>0.1782</v>
      </c>
      <c r="N399" s="138">
        <f>VLOOKUP(E399,'Impact value reference table'!$B$3:$G$216,5,FALSE)</f>
        <v>3.89</v>
      </c>
      <c r="O399" s="135">
        <f t="shared" si="60"/>
        <v>0.14263333333333333</v>
      </c>
      <c r="P399" s="138">
        <f>VLOOKUP(E399,'Impact value reference table'!$B$3:$G$216,6,FALSE)</f>
        <v>99.24</v>
      </c>
      <c r="Q399" s="135">
        <f t="shared" si="61"/>
        <v>3.6387999999999998</v>
      </c>
    </row>
    <row r="400" spans="1:17" ht="15.6">
      <c r="A400" s="26" t="s">
        <v>216</v>
      </c>
      <c r="B400" s="5">
        <v>9</v>
      </c>
      <c r="D400" s="42"/>
      <c r="E400" s="5" t="str">
        <f>VLOOKUP($A400,'Food full composition_all'!$A$3:$AU$33,3+($B400*2),0)</f>
        <v xml:space="preserve">Minerals </v>
      </c>
      <c r="F400" s="42">
        <f>VLOOKUP($A400,'Food full composition_all'!$A$3:$BR$33,4+($B400*2),0)</f>
        <v>0</v>
      </c>
      <c r="G400" s="142">
        <f t="shared" si="62"/>
        <v>0</v>
      </c>
      <c r="H400" s="136"/>
      <c r="I400" s="222">
        <f t="shared" si="57"/>
        <v>0</v>
      </c>
      <c r="J400" s="138"/>
      <c r="K400" s="135">
        <f t="shared" si="58"/>
        <v>0</v>
      </c>
      <c r="L400" s="138"/>
      <c r="M400" s="135">
        <f t="shared" si="59"/>
        <v>0</v>
      </c>
      <c r="N400" s="138"/>
      <c r="O400" s="135">
        <f t="shared" si="60"/>
        <v>0</v>
      </c>
      <c r="P400" s="138"/>
      <c r="Q400" s="135">
        <f t="shared" si="61"/>
        <v>0</v>
      </c>
    </row>
    <row r="401" spans="1:17" ht="15.6">
      <c r="A401" s="26" t="s">
        <v>216</v>
      </c>
      <c r="B401" s="5">
        <v>10</v>
      </c>
      <c r="D401" s="42"/>
      <c r="E401" s="5" t="str">
        <f>VLOOKUP($A401,'Food full composition_all'!$A$3:$AU$33,3+($B401*2),0)</f>
        <v xml:space="preserve">Seaweed </v>
      </c>
      <c r="F401" s="42">
        <f>VLOOKUP($A401,'Food full composition_all'!$A$3:$BR$33,4+($B401*2),0)</f>
        <v>0</v>
      </c>
      <c r="G401" s="142">
        <f t="shared" si="62"/>
        <v>0</v>
      </c>
      <c r="H401" s="136"/>
      <c r="I401" s="222">
        <f t="shared" si="57"/>
        <v>0</v>
      </c>
      <c r="J401" s="138"/>
      <c r="K401" s="135">
        <f t="shared" si="58"/>
        <v>0</v>
      </c>
      <c r="L401" s="138"/>
      <c r="M401" s="135">
        <f t="shared" si="59"/>
        <v>0</v>
      </c>
      <c r="N401" s="138"/>
      <c r="O401" s="135">
        <f t="shared" si="60"/>
        <v>0</v>
      </c>
      <c r="P401" s="138"/>
      <c r="Q401" s="135">
        <f t="shared" si="61"/>
        <v>0</v>
      </c>
    </row>
    <row r="402" spans="1:17" ht="15.6">
      <c r="A402" s="26" t="s">
        <v>216</v>
      </c>
      <c r="B402" s="5">
        <v>11</v>
      </c>
      <c r="D402" s="42"/>
      <c r="E402" s="5" t="str">
        <f>VLOOKUP($A402,'Food full composition_all'!$A$3:$AU$33,3+($B402*2),0)</f>
        <v xml:space="preserve">FOS </v>
      </c>
      <c r="F402" s="42">
        <f>VLOOKUP($A402,'Food full composition_all'!$A$3:$BR$33,4+($B402*2),0)</f>
        <v>0</v>
      </c>
      <c r="G402" s="142">
        <f t="shared" si="62"/>
        <v>0</v>
      </c>
      <c r="H402" s="136"/>
      <c r="I402" s="222">
        <f t="shared" si="57"/>
        <v>0</v>
      </c>
      <c r="J402" s="138"/>
      <c r="K402" s="135">
        <f t="shared" si="58"/>
        <v>0</v>
      </c>
      <c r="L402" s="138"/>
      <c r="M402" s="135">
        <f t="shared" si="59"/>
        <v>0</v>
      </c>
      <c r="N402" s="138"/>
      <c r="O402" s="135">
        <f t="shared" si="60"/>
        <v>0</v>
      </c>
      <c r="P402" s="138"/>
      <c r="Q402" s="135">
        <f t="shared" si="61"/>
        <v>0</v>
      </c>
    </row>
    <row r="403" spans="1:17" s="179" customFormat="1" ht="15.6">
      <c r="A403" s="185" t="s">
        <v>216</v>
      </c>
      <c r="B403" s="179">
        <v>12</v>
      </c>
      <c r="D403" s="181"/>
      <c r="E403" s="179" t="str">
        <f>VLOOKUP($A403,'Food full composition_all'!$A$3:$AU$33,3+($B403*2),0)</f>
        <v>Yucca, cooked</v>
      </c>
      <c r="F403" s="181">
        <f>VLOOKUP($A403,'Food full composition_all'!$A$3:$BR$33,4+($B403*2),0)</f>
        <v>0.01</v>
      </c>
      <c r="G403" s="186">
        <f t="shared" si="62"/>
        <v>1.1111111111111112E-2</v>
      </c>
      <c r="H403" s="182">
        <f>VLOOKUP(E403,'Impact value reference table'!$B$3:$G$216,2,FALSE)</f>
        <v>0.3</v>
      </c>
      <c r="I403" s="223">
        <f t="shared" si="57"/>
        <v>3.3333333333333335E-5</v>
      </c>
      <c r="J403" s="183">
        <f>VLOOKUP(E403,'Impact value reference table'!$B$3:$G$216,3,FALSE)</f>
        <v>0.4</v>
      </c>
      <c r="K403" s="184">
        <f t="shared" si="58"/>
        <v>4.4444444444444447E-5</v>
      </c>
      <c r="L403" s="183">
        <f>VLOOKUP(E403,'Impact value reference table'!$B$3:$G$216,4,FALSE)</f>
        <v>2.9</v>
      </c>
      <c r="M403" s="184">
        <f t="shared" si="59"/>
        <v>3.2222222222222222E-4</v>
      </c>
      <c r="N403" s="183">
        <f>VLOOKUP(E403,'Impact value reference table'!$B$3:$G$216,5,FALSE)</f>
        <v>1.6</v>
      </c>
      <c r="O403" s="184">
        <f t="shared" si="60"/>
        <v>1.7777777777777779E-4</v>
      </c>
      <c r="P403" s="183">
        <f>VLOOKUP(E403,'Impact value reference table'!$B$3:$G$216,6,FALSE)</f>
        <v>28</v>
      </c>
      <c r="Q403" s="184">
        <f t="shared" si="61"/>
        <v>3.1111111111111114E-3</v>
      </c>
    </row>
    <row r="404" spans="1:17" ht="15.6">
      <c r="A404" s="26" t="s">
        <v>218</v>
      </c>
      <c r="B404" s="5">
        <v>1</v>
      </c>
      <c r="C404" s="5">
        <v>10</v>
      </c>
      <c r="D404" s="42">
        <f>100/(100-C404)</f>
        <v>1.1111111111111112</v>
      </c>
      <c r="E404" s="5" t="str">
        <f>VLOOKUP($A404,'Food full composition_all'!$A$3:$AU$33,3+($B404*2),0)</f>
        <v>Cereals</v>
      </c>
      <c r="F404" s="42">
        <f>VLOOKUP($A404,'Food full composition_all'!$A$3:$BR$33,4+($B404*2),0)</f>
        <v>24.5</v>
      </c>
      <c r="G404" s="142">
        <f>F404*$D$404</f>
        <v>27.222222222222225</v>
      </c>
      <c r="H404" s="136">
        <f>VLOOKUP(E404,'Impact value reference table'!$B$3:$G$216,2,FALSE)</f>
        <v>1.98</v>
      </c>
      <c r="I404" s="222">
        <f t="shared" si="57"/>
        <v>0.53900000000000003</v>
      </c>
      <c r="J404" s="138">
        <f>VLOOKUP(E404,'Impact value reference table'!$B$3:$G$216,3,FALSE)</f>
        <v>1.1439999999999999</v>
      </c>
      <c r="K404" s="135">
        <f t="shared" si="58"/>
        <v>0.31142222222222221</v>
      </c>
      <c r="L404" s="138">
        <f>VLOOKUP(E404,'Impact value reference table'!$B$3:$G$216,4,FALSE)</f>
        <v>3.8679999999999999</v>
      </c>
      <c r="M404" s="135">
        <f t="shared" si="59"/>
        <v>1.0529555555555556</v>
      </c>
      <c r="N404" s="138">
        <f>VLOOKUP(E404,'Impact value reference table'!$B$3:$G$216,5,FALSE)</f>
        <v>3.5980000000000003</v>
      </c>
      <c r="O404" s="135">
        <f t="shared" si="60"/>
        <v>0.97945555555555575</v>
      </c>
      <c r="P404" s="138">
        <f>VLOOKUP(E404,'Impact value reference table'!$B$3:$G$216,6,FALSE)</f>
        <v>216.91</v>
      </c>
      <c r="Q404" s="135">
        <f t="shared" si="61"/>
        <v>59.04772222222222</v>
      </c>
    </row>
    <row r="405" spans="1:17" ht="15.6">
      <c r="A405" s="26" t="s">
        <v>218</v>
      </c>
      <c r="B405" s="5">
        <v>2</v>
      </c>
      <c r="D405" s="42"/>
      <c r="E405" s="5" t="str">
        <f>VLOOKUP($A405,'Food full composition_all'!$A$3:$AU$33,3+($B405*2),0)</f>
        <v>Meat and bone meal, unspecified</v>
      </c>
      <c r="F405" s="42">
        <f>VLOOKUP($A405,'Food full composition_all'!$A$3:$BR$33,4+($B405*2),0)</f>
        <v>15</v>
      </c>
      <c r="G405" s="142">
        <f t="shared" ref="G405:G409" si="63">F405*$D$404</f>
        <v>16.666666666666668</v>
      </c>
      <c r="H405" s="136">
        <f>VLOOKUP(E405,'Impact value reference table'!$B$3:$G$216,2,FALSE)</f>
        <v>327.27</v>
      </c>
      <c r="I405" s="222">
        <f t="shared" si="57"/>
        <v>54.545000000000002</v>
      </c>
      <c r="J405" s="138">
        <f>VLOOKUP(E405,'Impact value reference table'!$B$3:$G$216,3,FALSE)</f>
        <v>99.78</v>
      </c>
      <c r="K405" s="135">
        <f t="shared" si="58"/>
        <v>16.630000000000003</v>
      </c>
      <c r="L405" s="138">
        <f>VLOOKUP(E405,'Impact value reference table'!$B$3:$G$216,4,FALSE)</f>
        <v>319.29000000000002</v>
      </c>
      <c r="M405" s="135">
        <f t="shared" si="59"/>
        <v>53.215000000000011</v>
      </c>
      <c r="N405" s="138">
        <f>VLOOKUP(E405,'Impact value reference table'!$B$3:$G$216,5,FALSE)</f>
        <v>301.33</v>
      </c>
      <c r="O405" s="135">
        <f t="shared" si="60"/>
        <v>50.221666666666664</v>
      </c>
      <c r="P405" s="138">
        <f>VLOOKUP(E405,'Impact value reference table'!$B$3:$G$216,6,FALSE)</f>
        <v>1452.77</v>
      </c>
      <c r="Q405" s="135">
        <f t="shared" si="61"/>
        <v>242.12833333333333</v>
      </c>
    </row>
    <row r="406" spans="1:17" ht="15.6">
      <c r="A406" s="26" t="s">
        <v>218</v>
      </c>
      <c r="B406" s="5">
        <v>3</v>
      </c>
      <c r="D406" s="42"/>
      <c r="E406" s="5" t="str">
        <f>VLOOKUP($A406,'Food full composition_all'!$A$3:$AU$33,3+($B406*2),0)</f>
        <v>Sunflower oil, unspecified</v>
      </c>
      <c r="F406" s="42">
        <f>VLOOKUP($A406,'Food full composition_all'!$A$3:$BR$33,4+($B406*2),0)</f>
        <v>18.7</v>
      </c>
      <c r="G406" s="142">
        <f t="shared" si="63"/>
        <v>20.777777777777779</v>
      </c>
      <c r="H406" s="136">
        <f>VLOOKUP(E406,'Impact value reference table'!$B$3:$G$216,2,FALSE)</f>
        <v>2.08</v>
      </c>
      <c r="I406" s="222">
        <f t="shared" si="57"/>
        <v>0.43217777777777777</v>
      </c>
      <c r="J406" s="138">
        <f>VLOOKUP(E406,'Impact value reference table'!$B$3:$G$216,3,FALSE)</f>
        <v>0.42</v>
      </c>
      <c r="K406" s="135">
        <f t="shared" si="58"/>
        <v>8.7266666666666659E-2</v>
      </c>
      <c r="L406" s="138">
        <f>VLOOKUP(E406,'Impact value reference table'!$B$3:$G$216,4,FALSE)</f>
        <v>3.11</v>
      </c>
      <c r="M406" s="135">
        <f t="shared" si="59"/>
        <v>0.64618888888888892</v>
      </c>
      <c r="N406" s="138">
        <f>VLOOKUP(E406,'Impact value reference table'!$B$3:$G$216,5,FALSE)</f>
        <v>5.67</v>
      </c>
      <c r="O406" s="135">
        <f t="shared" si="60"/>
        <v>1.1781000000000001</v>
      </c>
      <c r="P406" s="138">
        <f>VLOOKUP(E406,'Impact value reference table'!$B$3:$G$216,6,FALSE)</f>
        <v>112</v>
      </c>
      <c r="Q406" s="135">
        <f t="shared" si="61"/>
        <v>23.271111111111114</v>
      </c>
    </row>
    <row r="407" spans="1:17" ht="15.6">
      <c r="A407" s="26" t="s">
        <v>218</v>
      </c>
      <c r="B407" s="5">
        <v>4</v>
      </c>
      <c r="D407" s="42"/>
      <c r="E407" s="5" t="str">
        <f>VLOOKUP($A407,'Food full composition_all'!$A$3:$AU$33,3+($B407*2),0)</f>
        <v>Sunflower oil, unspecified</v>
      </c>
      <c r="F407" s="42">
        <f>VLOOKUP($A407,'Food full composition_all'!$A$3:$BR$33,4+($B407*2),0)</f>
        <v>7.2</v>
      </c>
      <c r="G407" s="142">
        <f t="shared" si="63"/>
        <v>8</v>
      </c>
      <c r="H407" s="136">
        <f>VLOOKUP(E407,'Impact value reference table'!$B$3:$G$216,2,FALSE)</f>
        <v>2.08</v>
      </c>
      <c r="I407" s="222">
        <f t="shared" si="57"/>
        <v>0.16639999999999999</v>
      </c>
      <c r="J407" s="138">
        <f>VLOOKUP(E407,'Impact value reference table'!$B$3:$G$216,3,FALSE)</f>
        <v>0.42</v>
      </c>
      <c r="K407" s="135">
        <f t="shared" si="58"/>
        <v>3.3599999999999998E-2</v>
      </c>
      <c r="L407" s="138">
        <f>VLOOKUP(E407,'Impact value reference table'!$B$3:$G$216,4,FALSE)</f>
        <v>3.11</v>
      </c>
      <c r="M407" s="135">
        <f t="shared" si="59"/>
        <v>0.24879999999999999</v>
      </c>
      <c r="N407" s="138">
        <f>VLOOKUP(E407,'Impact value reference table'!$B$3:$G$216,5,FALSE)</f>
        <v>5.67</v>
      </c>
      <c r="O407" s="135">
        <f t="shared" si="60"/>
        <v>0.4536</v>
      </c>
      <c r="P407" s="138">
        <f>VLOOKUP(E407,'Impact value reference table'!$B$3:$G$216,6,FALSE)</f>
        <v>112</v>
      </c>
      <c r="Q407" s="135">
        <f t="shared" si="61"/>
        <v>8.9600000000000009</v>
      </c>
    </row>
    <row r="408" spans="1:17" ht="15.6">
      <c r="A408" s="26" t="s">
        <v>218</v>
      </c>
      <c r="B408" s="5">
        <v>5</v>
      </c>
      <c r="D408" s="42"/>
      <c r="E408" s="5" t="str">
        <f>VLOOKUP($A408,'Food full composition_all'!$A$3:$AU$33,3+($B408*2),0)</f>
        <v>Textured vegetable protein, cooked</v>
      </c>
      <c r="F408" s="42">
        <f>VLOOKUP($A408,'Food full composition_all'!$A$3:$BR$33,4+($B408*2),0)</f>
        <v>5.8</v>
      </c>
      <c r="G408" s="142">
        <f t="shared" si="63"/>
        <v>6.4444444444444446</v>
      </c>
      <c r="H408" s="136">
        <f>VLOOKUP(E408,'Impact value reference table'!$B$3:$G$216,2,FALSE)</f>
        <v>11.49</v>
      </c>
      <c r="I408" s="222">
        <f t="shared" si="57"/>
        <v>0.74046666666666672</v>
      </c>
      <c r="J408" s="138">
        <f>VLOOKUP(E408,'Impact value reference table'!$B$3:$G$216,3,FALSE)</f>
        <v>1.26</v>
      </c>
      <c r="K408" s="135">
        <f t="shared" si="58"/>
        <v>8.1200000000000008E-2</v>
      </c>
      <c r="L408" s="138">
        <f>VLOOKUP(E408,'Impact value reference table'!$B$3:$G$216,4,FALSE)</f>
        <v>15.74</v>
      </c>
      <c r="M408" s="135">
        <f t="shared" si="59"/>
        <v>1.0143555555555557</v>
      </c>
      <c r="N408" s="138">
        <f>VLOOKUP(E408,'Impact value reference table'!$B$3:$G$216,5,FALSE)</f>
        <v>12.59</v>
      </c>
      <c r="O408" s="135">
        <f t="shared" si="60"/>
        <v>0.81135555555555561</v>
      </c>
      <c r="P408" s="138">
        <f>VLOOKUP(E408,'Impact value reference table'!$B$3:$G$216,6,FALSE)</f>
        <v>321.02999999999997</v>
      </c>
      <c r="Q408" s="135">
        <f t="shared" si="61"/>
        <v>20.688599999999997</v>
      </c>
    </row>
    <row r="409" spans="1:17" s="179" customFormat="1" ht="15.6">
      <c r="A409" s="185" t="s">
        <v>218</v>
      </c>
      <c r="B409" s="179">
        <v>6</v>
      </c>
      <c r="D409" s="181"/>
      <c r="E409" s="179" t="str">
        <f>VLOOKUP($A409,'Food full composition_all'!$A$3:$AU$33,3+($B409*2),0)</f>
        <v>Minerals</v>
      </c>
      <c r="F409" s="181">
        <f>VLOOKUP($A409,'Food full composition_all'!$A$3:$BR$33,4+($B409*2),0)</f>
        <v>0</v>
      </c>
      <c r="G409" s="186">
        <f t="shared" si="63"/>
        <v>0</v>
      </c>
      <c r="H409" s="182"/>
      <c r="I409" s="223">
        <f t="shared" si="57"/>
        <v>0</v>
      </c>
      <c r="J409" s="183"/>
      <c r="K409" s="184">
        <f t="shared" si="58"/>
        <v>0</v>
      </c>
      <c r="L409" s="183"/>
      <c r="M409" s="184">
        <f t="shared" si="59"/>
        <v>0</v>
      </c>
      <c r="N409" s="183"/>
      <c r="O409" s="184">
        <f t="shared" si="60"/>
        <v>0</v>
      </c>
      <c r="P409" s="183"/>
      <c r="Q409" s="184">
        <f t="shared" si="61"/>
        <v>0</v>
      </c>
    </row>
    <row r="410" spans="1:17" ht="15.6">
      <c r="A410" s="26" t="s">
        <v>219</v>
      </c>
      <c r="B410" s="5">
        <v>1</v>
      </c>
      <c r="C410" s="5">
        <v>10</v>
      </c>
      <c r="D410" s="42">
        <f>100/(100-C410)</f>
        <v>1.1111111111111112</v>
      </c>
      <c r="E410" s="5" t="str">
        <f>VLOOKUP($A410,'Food full composition_all'!$A$3:$AU$33,3+($B410*2),0)</f>
        <v>Beef meat, unspecified</v>
      </c>
      <c r="F410" s="42">
        <f>VLOOKUP($A410,'Food full composition_all'!$A$3:$BR$33,4+($B410*2),0)</f>
        <v>14</v>
      </c>
      <c r="G410" s="142">
        <f>F410*$D$410</f>
        <v>15.555555555555557</v>
      </c>
      <c r="H410" s="136">
        <f>VLOOKUP(E410,'Impact value reference table'!$B$3:$G$216,2,FALSE)</f>
        <v>161.1</v>
      </c>
      <c r="I410" s="222">
        <f t="shared" si="57"/>
        <v>25.060000000000002</v>
      </c>
      <c r="J410" s="138">
        <f>VLOOKUP(E410,'Impact value reference table'!$B$3:$G$216,3,FALSE)</f>
        <v>49.12</v>
      </c>
      <c r="K410" s="135">
        <f t="shared" si="58"/>
        <v>7.6408888888888891</v>
      </c>
      <c r="L410" s="138">
        <f>VLOOKUP(E410,'Impact value reference table'!$B$3:$G$216,4,FALSE)</f>
        <v>157.16999999999999</v>
      </c>
      <c r="M410" s="135">
        <f t="shared" si="59"/>
        <v>24.448666666666668</v>
      </c>
      <c r="N410" s="138">
        <f>VLOOKUP(E410,'Impact value reference table'!$B$3:$G$216,5,FALSE)</f>
        <v>148.33000000000001</v>
      </c>
      <c r="O410" s="135">
        <f t="shared" si="60"/>
        <v>23.073555555555558</v>
      </c>
      <c r="P410" s="138">
        <f>VLOOKUP(E410,'Impact value reference table'!$B$3:$G$216,6,FALSE)</f>
        <v>715.12</v>
      </c>
      <c r="Q410" s="135">
        <f t="shared" si="61"/>
        <v>111.2408888888889</v>
      </c>
    </row>
    <row r="411" spans="1:17" ht="15.6">
      <c r="A411" s="26" t="s">
        <v>219</v>
      </c>
      <c r="B411" s="5">
        <v>2</v>
      </c>
      <c r="D411" s="42"/>
      <c r="E411" s="5" t="str">
        <f>VLOOKUP($A411,'Food full composition_all'!$A$3:$AU$33,3+($B411*2),0)</f>
        <v>Meat and bone meal, unspecified</v>
      </c>
      <c r="F411" s="42">
        <f>VLOOKUP($A411,'Food full composition_all'!$A$3:$BR$33,4+($B411*2),0)</f>
        <v>13</v>
      </c>
      <c r="G411" s="142">
        <f t="shared" ref="G411:G421" si="64">F411*$D$410</f>
        <v>14.444444444444445</v>
      </c>
      <c r="H411" s="136">
        <f>VLOOKUP(E411,'Impact value reference table'!$B$3:$G$216,2,FALSE)</f>
        <v>327.27</v>
      </c>
      <c r="I411" s="222">
        <f t="shared" si="57"/>
        <v>47.272333333333336</v>
      </c>
      <c r="J411" s="138">
        <f>VLOOKUP(E411,'Impact value reference table'!$B$3:$G$216,3,FALSE)</f>
        <v>99.78</v>
      </c>
      <c r="K411" s="135">
        <f t="shared" si="58"/>
        <v>14.412666666666667</v>
      </c>
      <c r="L411" s="138">
        <f>VLOOKUP(E411,'Impact value reference table'!$B$3:$G$216,4,FALSE)</f>
        <v>319.29000000000002</v>
      </c>
      <c r="M411" s="135">
        <f t="shared" si="59"/>
        <v>46.119666666666674</v>
      </c>
      <c r="N411" s="138">
        <f>VLOOKUP(E411,'Impact value reference table'!$B$3:$G$216,5,FALSE)</f>
        <v>301.33</v>
      </c>
      <c r="O411" s="135">
        <f t="shared" si="60"/>
        <v>43.525444444444439</v>
      </c>
      <c r="P411" s="138">
        <f>VLOOKUP(E411,'Impact value reference table'!$B$3:$G$216,6,FALSE)</f>
        <v>1452.77</v>
      </c>
      <c r="Q411" s="135">
        <f t="shared" si="61"/>
        <v>209.84455555555556</v>
      </c>
    </row>
    <row r="412" spans="1:17" ht="15.6">
      <c r="A412" s="26" t="s">
        <v>219</v>
      </c>
      <c r="B412" s="5">
        <v>3</v>
      </c>
      <c r="D412" s="42"/>
      <c r="E412" s="5" t="str">
        <f>VLOOKUP($A412,'Food full composition_all'!$A$3:$AU$33,3+($B412*2),0)</f>
        <v>Sweet potato, cooked</v>
      </c>
      <c r="F412" s="42">
        <f>VLOOKUP($A412,'Food full composition_all'!$A$3:$BR$33,4+($B412*2),0)</f>
        <v>25</v>
      </c>
      <c r="G412" s="142">
        <f t="shared" si="64"/>
        <v>27.777777777777779</v>
      </c>
      <c r="H412" s="136">
        <f>VLOOKUP(E412,'Impact value reference table'!$B$3:$G$216,2,FALSE)</f>
        <v>1.2</v>
      </c>
      <c r="I412" s="222">
        <f t="shared" si="57"/>
        <v>0.33333333333333337</v>
      </c>
      <c r="J412" s="138">
        <f>VLOOKUP(E412,'Impact value reference table'!$B$3:$G$216,3,FALSE)</f>
        <v>0.6</v>
      </c>
      <c r="K412" s="135">
        <f t="shared" si="58"/>
        <v>0.16666666666666669</v>
      </c>
      <c r="L412" s="138">
        <f>VLOOKUP(E412,'Impact value reference table'!$B$3:$G$216,4,FALSE)</f>
        <v>5.3</v>
      </c>
      <c r="M412" s="135">
        <f t="shared" si="59"/>
        <v>1.4722222222222223</v>
      </c>
      <c r="N412" s="138">
        <f>VLOOKUP(E412,'Impact value reference table'!$B$3:$G$216,5,FALSE)</f>
        <v>4.8</v>
      </c>
      <c r="O412" s="135">
        <f t="shared" si="60"/>
        <v>1.3333333333333335</v>
      </c>
      <c r="P412" s="138">
        <f>VLOOKUP(E412,'Impact value reference table'!$B$3:$G$216,6,FALSE)</f>
        <v>81</v>
      </c>
      <c r="Q412" s="135">
        <f t="shared" si="61"/>
        <v>22.500000000000004</v>
      </c>
    </row>
    <row r="413" spans="1:17" ht="15.6">
      <c r="A413" s="26" t="s">
        <v>219</v>
      </c>
      <c r="B413" s="5">
        <v>4</v>
      </c>
      <c r="D413" s="42"/>
      <c r="E413" s="5" t="str">
        <f>VLOOKUP($A413,'Food full composition_all'!$A$3:$AU$33,3+($B413*2),0)</f>
        <v>Potato, cooked</v>
      </c>
      <c r="F413" s="42">
        <f>VLOOKUP($A413,'Food full composition_all'!$A$3:$BR$33,4+($B413*2),0)</f>
        <v>7.2</v>
      </c>
      <c r="G413" s="142">
        <f t="shared" si="64"/>
        <v>8</v>
      </c>
      <c r="H413" s="136">
        <f>VLOOKUP(E413,'Impact value reference table'!$B$3:$G$216,2,FALSE)</f>
        <v>1.2</v>
      </c>
      <c r="I413" s="222">
        <f t="shared" si="57"/>
        <v>9.6000000000000002E-2</v>
      </c>
      <c r="J413" s="138">
        <f>VLOOKUP(E413,'Impact value reference table'!$B$3:$G$216,3,FALSE)</f>
        <v>0.6</v>
      </c>
      <c r="K413" s="135">
        <f t="shared" si="58"/>
        <v>4.8000000000000001E-2</v>
      </c>
      <c r="L413" s="138">
        <f>VLOOKUP(E413,'Impact value reference table'!$B$3:$G$216,4,FALSE)</f>
        <v>5.3</v>
      </c>
      <c r="M413" s="135">
        <f t="shared" si="59"/>
        <v>0.42399999999999999</v>
      </c>
      <c r="N413" s="138">
        <f>VLOOKUP(E413,'Impact value reference table'!$B$3:$G$216,5,FALSE)</f>
        <v>4.8</v>
      </c>
      <c r="O413" s="135">
        <f t="shared" si="60"/>
        <v>0.38400000000000001</v>
      </c>
      <c r="P413" s="138">
        <f>VLOOKUP(E413,'Impact value reference table'!$B$3:$G$216,6,FALSE)</f>
        <v>81</v>
      </c>
      <c r="Q413" s="135">
        <f t="shared" si="61"/>
        <v>6.48</v>
      </c>
    </row>
    <row r="414" spans="1:17" ht="15.6">
      <c r="A414" s="26" t="s">
        <v>219</v>
      </c>
      <c r="B414" s="5">
        <v>5</v>
      </c>
      <c r="D414" s="42"/>
      <c r="E414" s="5" t="str">
        <f>VLOOKUP($A414,'Food full composition_all'!$A$3:$AU$33,3+($B414*2),0)</f>
        <v>Pea, unspecified</v>
      </c>
      <c r="F414" s="42">
        <f>VLOOKUP($A414,'Food full composition_all'!$A$3:$BR$33,4+($B414*2),0)</f>
        <v>8</v>
      </c>
      <c r="G414" s="142">
        <f t="shared" si="64"/>
        <v>8.8888888888888893</v>
      </c>
      <c r="H414" s="136">
        <f>VLOOKUP(E414,'Impact value reference table'!$B$3:$G$216,2,FALSE)</f>
        <v>1.48</v>
      </c>
      <c r="I414" s="222">
        <f t="shared" si="57"/>
        <v>0.13155555555555556</v>
      </c>
      <c r="J414" s="138">
        <f>VLOOKUP(E414,'Impact value reference table'!$B$3:$G$216,3,FALSE)</f>
        <v>13.31</v>
      </c>
      <c r="K414" s="135">
        <f t="shared" si="58"/>
        <v>1.1831111111111112</v>
      </c>
      <c r="L414" s="138">
        <f>VLOOKUP(E414,'Impact value reference table'!$B$3:$G$216,4,FALSE)</f>
        <v>2.81</v>
      </c>
      <c r="M414" s="135">
        <f t="shared" si="59"/>
        <v>0.24977777777777779</v>
      </c>
      <c r="N414" s="138">
        <f>VLOOKUP(E414,'Impact value reference table'!$B$3:$G$216,5,FALSE)</f>
        <v>2.5099999999999998</v>
      </c>
      <c r="O414" s="135">
        <f t="shared" si="60"/>
        <v>0.22311111111111109</v>
      </c>
      <c r="P414" s="138">
        <f>VLOOKUP(E414,'Impact value reference table'!$B$3:$G$216,6,FALSE)</f>
        <v>131.58000000000001</v>
      </c>
      <c r="Q414" s="135">
        <f t="shared" si="61"/>
        <v>11.696000000000002</v>
      </c>
    </row>
    <row r="415" spans="1:17" ht="15.6">
      <c r="A415" s="26" t="s">
        <v>219</v>
      </c>
      <c r="B415" s="5">
        <v>6</v>
      </c>
      <c r="D415" s="42"/>
      <c r="E415" s="5" t="str">
        <f>VLOOKUP($A415,'Food full composition_all'!$A$3:$AU$33,3+($B415*2),0)</f>
        <v>Poultry fat, unspecified</v>
      </c>
      <c r="F415" s="42">
        <f>VLOOKUP($A415,'Food full composition_all'!$A$3:$BR$33,4+($B415*2),0)</f>
        <v>5</v>
      </c>
      <c r="G415" s="142">
        <f t="shared" si="64"/>
        <v>5.5555555555555554</v>
      </c>
      <c r="H415" s="136">
        <f>VLOOKUP(E415,'Impact value reference table'!$B$3:$G$216,2,FALSE)</f>
        <v>0</v>
      </c>
      <c r="I415" s="222">
        <f t="shared" si="57"/>
        <v>0</v>
      </c>
      <c r="J415" s="138">
        <f>VLOOKUP(E415,'Impact value reference table'!$B$3:$G$216,3,FALSE)</f>
        <v>0</v>
      </c>
      <c r="K415" s="135">
        <f t="shared" si="58"/>
        <v>0</v>
      </c>
      <c r="L415" s="138">
        <f>VLOOKUP(E415,'Impact value reference table'!$B$3:$G$216,4,FALSE)</f>
        <v>0</v>
      </c>
      <c r="M415" s="135">
        <f t="shared" si="59"/>
        <v>0</v>
      </c>
      <c r="N415" s="138">
        <f>VLOOKUP(E415,'Impact value reference table'!$B$3:$G$216,5,FALSE)</f>
        <v>0</v>
      </c>
      <c r="O415" s="135">
        <f t="shared" si="60"/>
        <v>0</v>
      </c>
      <c r="P415" s="138">
        <f>VLOOKUP(E415,'Impact value reference table'!$B$3:$G$216,6,FALSE)</f>
        <v>0</v>
      </c>
      <c r="Q415" s="135">
        <f t="shared" si="61"/>
        <v>0</v>
      </c>
    </row>
    <row r="416" spans="1:17" ht="15.6">
      <c r="A416" s="26" t="s">
        <v>219</v>
      </c>
      <c r="B416" s="5">
        <v>7</v>
      </c>
      <c r="D416" s="42"/>
      <c r="E416" s="5" t="str">
        <f>VLOOKUP($A416,'Food full composition_all'!$A$3:$AU$33,3+($B416*2),0)</f>
        <v>Poultry fat, unspecified</v>
      </c>
      <c r="F416" s="42">
        <f>VLOOKUP($A416,'Food full composition_all'!$A$3:$BR$33,4+($B416*2),0)</f>
        <v>3.3</v>
      </c>
      <c r="G416" s="142">
        <f t="shared" si="64"/>
        <v>3.6666666666666665</v>
      </c>
      <c r="H416" s="136">
        <f>VLOOKUP(E416,'Impact value reference table'!$B$3:$G$216,2,FALSE)</f>
        <v>0</v>
      </c>
      <c r="I416" s="222">
        <f t="shared" si="57"/>
        <v>0</v>
      </c>
      <c r="J416" s="138">
        <f>VLOOKUP(E416,'Impact value reference table'!$B$3:$G$216,3,FALSE)</f>
        <v>0</v>
      </c>
      <c r="K416" s="135">
        <f t="shared" si="58"/>
        <v>0</v>
      </c>
      <c r="L416" s="138">
        <f>VLOOKUP(E416,'Impact value reference table'!$B$3:$G$216,4,FALSE)</f>
        <v>0</v>
      </c>
      <c r="M416" s="135">
        <f t="shared" si="59"/>
        <v>0</v>
      </c>
      <c r="N416" s="138">
        <f>VLOOKUP(E416,'Impact value reference table'!$B$3:$G$216,5,FALSE)</f>
        <v>0</v>
      </c>
      <c r="O416" s="135">
        <f t="shared" si="60"/>
        <v>0</v>
      </c>
      <c r="P416" s="138">
        <f>VLOOKUP(E416,'Impact value reference table'!$B$3:$G$216,6,FALSE)</f>
        <v>0</v>
      </c>
      <c r="Q416" s="135">
        <f t="shared" si="61"/>
        <v>0</v>
      </c>
    </row>
    <row r="417" spans="1:17" ht="15.6">
      <c r="A417" s="26" t="s">
        <v>219</v>
      </c>
      <c r="B417" s="5">
        <v>8</v>
      </c>
      <c r="D417" s="42"/>
      <c r="E417" s="5" t="str">
        <f>VLOOKUP($A417,'Food full composition_all'!$A$3:$AU$33,3+($B417*2),0)</f>
        <v>Beet pulp, unspecified</v>
      </c>
      <c r="F417" s="42">
        <f>VLOOKUP($A417,'Food full composition_all'!$A$3:$BR$33,4+($B417*2),0)</f>
        <v>3.3</v>
      </c>
      <c r="G417" s="142">
        <f t="shared" si="64"/>
        <v>3.6666666666666665</v>
      </c>
      <c r="H417" s="136">
        <f>VLOOKUP(E417,'Impact value reference table'!$B$3:$G$216,2,FALSE)</f>
        <v>0.13</v>
      </c>
      <c r="I417" s="222">
        <f t="shared" si="57"/>
        <v>4.7666666666666664E-3</v>
      </c>
      <c r="J417" s="138">
        <f>VLOOKUP(E417,'Impact value reference table'!$B$3:$G$216,3,FALSE)</f>
        <v>0.17</v>
      </c>
      <c r="K417" s="135">
        <f t="shared" si="58"/>
        <v>6.2333333333333338E-3</v>
      </c>
      <c r="L417" s="138">
        <f>VLOOKUP(E417,'Impact value reference table'!$B$3:$G$216,4,FALSE)</f>
        <v>1.25</v>
      </c>
      <c r="M417" s="135">
        <f t="shared" si="59"/>
        <v>4.5833333333333337E-2</v>
      </c>
      <c r="N417" s="138">
        <f>VLOOKUP(E417,'Impact value reference table'!$B$3:$G$216,5,FALSE)</f>
        <v>0.69</v>
      </c>
      <c r="O417" s="135">
        <f t="shared" si="60"/>
        <v>2.53E-2</v>
      </c>
      <c r="P417" s="138">
        <f>VLOOKUP(E417,'Impact value reference table'!$B$3:$G$216,6,FALSE)</f>
        <v>12.09</v>
      </c>
      <c r="Q417" s="135">
        <f t="shared" si="61"/>
        <v>0.44329999999999997</v>
      </c>
    </row>
    <row r="418" spans="1:17" ht="15.6">
      <c r="A418" s="26" t="s">
        <v>219</v>
      </c>
      <c r="B418" s="5">
        <v>9</v>
      </c>
      <c r="D418" s="42"/>
      <c r="E418" s="5" t="str">
        <f>VLOOKUP($A418,'Food full composition_all'!$A$3:$AU$33,3+($B418*2),0)</f>
        <v>Minerals</v>
      </c>
      <c r="F418" s="42">
        <f>VLOOKUP($A418,'Food full composition_all'!$A$3:$BR$33,4+($B418*2),0)</f>
        <v>0</v>
      </c>
      <c r="G418" s="142">
        <f t="shared" si="64"/>
        <v>0</v>
      </c>
      <c r="H418" s="136"/>
      <c r="I418" s="222">
        <f t="shared" si="57"/>
        <v>0</v>
      </c>
      <c r="J418" s="138"/>
      <c r="K418" s="135">
        <f t="shared" si="58"/>
        <v>0</v>
      </c>
      <c r="L418" s="138"/>
      <c r="M418" s="135">
        <f t="shared" si="59"/>
        <v>0</v>
      </c>
      <c r="N418" s="138"/>
      <c r="O418" s="135">
        <f t="shared" si="60"/>
        <v>0</v>
      </c>
      <c r="P418" s="138"/>
      <c r="Q418" s="135">
        <f t="shared" si="61"/>
        <v>0</v>
      </c>
    </row>
    <row r="419" spans="1:17" ht="15.6">
      <c r="A419" s="26" t="s">
        <v>219</v>
      </c>
      <c r="B419" s="5">
        <v>10</v>
      </c>
      <c r="D419" s="42"/>
      <c r="E419" s="5" t="str">
        <f>VLOOKUP($A419,'Food full composition_all'!$A$3:$AU$33,3+($B419*2),0)</f>
        <v>Apple, raw</v>
      </c>
      <c r="F419" s="42">
        <f>VLOOKUP($A419,'Food full composition_all'!$A$3:$BR$33,4+($B419*2),0)</f>
        <v>4</v>
      </c>
      <c r="G419" s="142">
        <f t="shared" si="64"/>
        <v>4.4444444444444446</v>
      </c>
      <c r="H419" s="136">
        <f>VLOOKUP(E419,'Impact value reference table'!$B$3:$G$216,2,FALSE)</f>
        <v>0.8</v>
      </c>
      <c r="I419" s="222">
        <f t="shared" si="57"/>
        <v>3.5555555555555556E-2</v>
      </c>
      <c r="J419" s="138">
        <f>VLOOKUP(E419,'Impact value reference table'!$B$3:$G$216,3,FALSE)</f>
        <v>1.2</v>
      </c>
      <c r="K419" s="135">
        <f t="shared" si="58"/>
        <v>5.3333333333333337E-2</v>
      </c>
      <c r="L419" s="138">
        <f>VLOOKUP(E419,'Impact value reference table'!$B$3:$G$216,4,FALSE)</f>
        <v>7.4</v>
      </c>
      <c r="M419" s="135">
        <f t="shared" si="59"/>
        <v>0.32888888888888895</v>
      </c>
      <c r="N419" s="138">
        <f>VLOOKUP(E419,'Impact value reference table'!$B$3:$G$216,5,FALSE)</f>
        <v>10</v>
      </c>
      <c r="O419" s="135">
        <f t="shared" si="60"/>
        <v>0.44444444444444448</v>
      </c>
      <c r="P419" s="138">
        <f>VLOOKUP(E419,'Impact value reference table'!$B$3:$G$216,6,FALSE)</f>
        <v>610</v>
      </c>
      <c r="Q419" s="135">
        <f t="shared" si="61"/>
        <v>27.111111111111111</v>
      </c>
    </row>
    <row r="420" spans="1:17" ht="15.6">
      <c r="A420" s="26" t="s">
        <v>219</v>
      </c>
      <c r="B420" s="5">
        <v>11</v>
      </c>
      <c r="D420" s="42"/>
      <c r="E420" s="5" t="str">
        <f>VLOOKUP($A420,'Food full composition_all'!$A$3:$AU$33,3+($B420*2),0)</f>
        <v>Fish oil, unspecified</v>
      </c>
      <c r="F420" s="42">
        <f>VLOOKUP($A420,'Food full composition_all'!$A$3:$BR$33,4+($B420*2),0)</f>
        <v>0.5</v>
      </c>
      <c r="G420" s="142">
        <f t="shared" si="64"/>
        <v>0.55555555555555558</v>
      </c>
      <c r="H420" s="136">
        <f>VLOOKUP(E420,'Impact value reference table'!$B$3:$G$216,2,FALSE)</f>
        <v>0</v>
      </c>
      <c r="I420" s="222">
        <f t="shared" si="57"/>
        <v>0</v>
      </c>
      <c r="J420" s="138">
        <f>VLOOKUP(E420,'Impact value reference table'!$B$3:$G$216,3,FALSE)</f>
        <v>0</v>
      </c>
      <c r="K420" s="135">
        <f t="shared" si="58"/>
        <v>0</v>
      </c>
      <c r="L420" s="138">
        <f>VLOOKUP(E420,'Impact value reference table'!$B$3:$G$216,4,FALSE)</f>
        <v>0</v>
      </c>
      <c r="M420" s="135">
        <f t="shared" si="59"/>
        <v>0</v>
      </c>
      <c r="N420" s="138">
        <f>VLOOKUP(E420,'Impact value reference table'!$B$3:$G$216,5,FALSE)</f>
        <v>0</v>
      </c>
      <c r="O420" s="135">
        <f t="shared" si="60"/>
        <v>0</v>
      </c>
      <c r="P420" s="138">
        <f>VLOOKUP(E420,'Impact value reference table'!$B$3:$G$216,6,FALSE)</f>
        <v>0</v>
      </c>
      <c r="Q420" s="135">
        <f t="shared" si="61"/>
        <v>0</v>
      </c>
    </row>
    <row r="421" spans="1:17" s="179" customFormat="1" ht="15.6">
      <c r="A421" s="185" t="s">
        <v>219</v>
      </c>
      <c r="B421" s="179">
        <v>12</v>
      </c>
      <c r="D421" s="181"/>
      <c r="E421" s="179" t="str">
        <f>VLOOKUP($A421,'Food full composition_all'!$A$3:$AU$33,3+($B421*2),0)</f>
        <v xml:space="preserve">Dried chicory </v>
      </c>
      <c r="F421" s="181">
        <f>VLOOKUP($A421,'Food full composition_all'!$A$3:$BR$33,4+($B421*2),0)</f>
        <v>0</v>
      </c>
      <c r="G421" s="186">
        <f t="shared" si="64"/>
        <v>0</v>
      </c>
      <c r="H421" s="182"/>
      <c r="I421" s="223">
        <f t="shared" si="57"/>
        <v>0</v>
      </c>
      <c r="J421" s="183"/>
      <c r="K421" s="184">
        <f t="shared" si="58"/>
        <v>0</v>
      </c>
      <c r="L421" s="183"/>
      <c r="M421" s="184">
        <f t="shared" si="59"/>
        <v>0</v>
      </c>
      <c r="N421" s="183"/>
      <c r="O421" s="184">
        <f t="shared" si="60"/>
        <v>0</v>
      </c>
      <c r="P421" s="183"/>
      <c r="Q421" s="184">
        <f t="shared" si="61"/>
        <v>0</v>
      </c>
    </row>
    <row r="422" spans="1:17" ht="15.6">
      <c r="A422" s="26" t="s">
        <v>221</v>
      </c>
      <c r="B422" s="5">
        <v>1</v>
      </c>
      <c r="C422" s="5">
        <v>10</v>
      </c>
      <c r="D422" s="42">
        <f>100/(100-C422)</f>
        <v>1.1111111111111112</v>
      </c>
      <c r="E422" s="5" t="str">
        <f>VLOOKUP($A422,'Food full composition_all'!$A$3:$AU$33,3+($B422*2),0)</f>
        <v>Meat and bone meal, unspecified</v>
      </c>
      <c r="F422" s="42">
        <f>VLOOKUP($A422,'Food full composition_all'!$A$3:$BR$33,4+($B422*2),0)</f>
        <v>30</v>
      </c>
      <c r="G422" s="142">
        <f>F422*$D$422</f>
        <v>33.333333333333336</v>
      </c>
      <c r="H422" s="136">
        <f>VLOOKUP(E422,'Impact value reference table'!$B$3:$G$216,2,FALSE)</f>
        <v>327.27</v>
      </c>
      <c r="I422" s="222">
        <f t="shared" si="57"/>
        <v>109.09</v>
      </c>
      <c r="J422" s="138">
        <f>VLOOKUP(E422,'Impact value reference table'!$B$3:$G$216,3,FALSE)</f>
        <v>99.78</v>
      </c>
      <c r="K422" s="135">
        <f t="shared" si="58"/>
        <v>33.260000000000005</v>
      </c>
      <c r="L422" s="138">
        <f>VLOOKUP(E422,'Impact value reference table'!$B$3:$G$216,4,FALSE)</f>
        <v>319.29000000000002</v>
      </c>
      <c r="M422" s="135">
        <f t="shared" si="59"/>
        <v>106.43000000000002</v>
      </c>
      <c r="N422" s="138">
        <f>VLOOKUP(E422,'Impact value reference table'!$B$3:$G$216,5,FALSE)</f>
        <v>301.33</v>
      </c>
      <c r="O422" s="135">
        <f t="shared" si="60"/>
        <v>100.44333333333333</v>
      </c>
      <c r="P422" s="138">
        <f>VLOOKUP(E422,'Impact value reference table'!$B$3:$G$216,6,FALSE)</f>
        <v>1452.77</v>
      </c>
      <c r="Q422" s="135">
        <f t="shared" si="61"/>
        <v>484.25666666666666</v>
      </c>
    </row>
    <row r="423" spans="1:17" ht="15.6">
      <c r="A423" s="26" t="s">
        <v>221</v>
      </c>
      <c r="B423" s="5">
        <v>2</v>
      </c>
      <c r="D423" s="42"/>
      <c r="E423" s="5" t="str">
        <f>VLOOKUP($A423,'Food full composition_all'!$A$3:$AU$33,3+($B423*2),0)</f>
        <v>Whole wheat, unspecified</v>
      </c>
      <c r="F423" s="42">
        <f>VLOOKUP($A423,'Food full composition_all'!$A$3:$BR$33,4+($B423*2),0)</f>
        <v>17</v>
      </c>
      <c r="G423" s="142">
        <f t="shared" ref="G423:G431" si="65">F423*$D$422</f>
        <v>18.888888888888889</v>
      </c>
      <c r="H423" s="136">
        <f>VLOOKUP(E423,'Impact value reference table'!$B$3:$G$216,2,FALSE)</f>
        <v>0.6</v>
      </c>
      <c r="I423" s="222">
        <f t="shared" si="57"/>
        <v>0.11333333333333334</v>
      </c>
      <c r="J423" s="138">
        <f>VLOOKUP(E423,'Impact value reference table'!$B$3:$G$216,3,FALSE)</f>
        <v>1.4</v>
      </c>
      <c r="K423" s="135">
        <f t="shared" si="58"/>
        <v>0.26444444444444443</v>
      </c>
      <c r="L423" s="138">
        <f>VLOOKUP(E423,'Impact value reference table'!$B$3:$G$216,4,FALSE)</f>
        <v>5</v>
      </c>
      <c r="M423" s="135">
        <f t="shared" si="59"/>
        <v>0.94444444444444453</v>
      </c>
      <c r="N423" s="138">
        <f>VLOOKUP(E423,'Impact value reference table'!$B$3:$G$216,5,FALSE)</f>
        <v>2.7</v>
      </c>
      <c r="O423" s="135">
        <f t="shared" si="60"/>
        <v>0.51000000000000012</v>
      </c>
      <c r="P423" s="138">
        <f>VLOOKUP(E423,'Impact value reference table'!$B$3:$G$216,6,FALSE)</f>
        <v>242</v>
      </c>
      <c r="Q423" s="135">
        <f t="shared" si="61"/>
        <v>45.711111111111109</v>
      </c>
    </row>
    <row r="424" spans="1:17" ht="15.6">
      <c r="A424" s="26" t="s">
        <v>221</v>
      </c>
      <c r="B424" s="5">
        <v>3</v>
      </c>
      <c r="D424" s="42"/>
      <c r="E424" s="5" t="str">
        <f>VLOOKUP($A424,'Food full composition_all'!$A$3:$AU$33,3+($B424*2),0)</f>
        <v xml:space="preserve">Glycerol </v>
      </c>
      <c r="F424" s="42">
        <f>VLOOKUP($A424,'Food full composition_all'!$A$3:$BR$33,4+($B424*2),0)</f>
        <v>0</v>
      </c>
      <c r="G424" s="142">
        <f t="shared" si="65"/>
        <v>0</v>
      </c>
      <c r="H424" s="136"/>
      <c r="I424" s="222">
        <f t="shared" si="57"/>
        <v>0</v>
      </c>
      <c r="J424" s="138"/>
      <c r="K424" s="135">
        <f t="shared" si="58"/>
        <v>0</v>
      </c>
      <c r="L424" s="138"/>
      <c r="M424" s="135">
        <f t="shared" si="59"/>
        <v>0</v>
      </c>
      <c r="N424" s="138"/>
      <c r="O424" s="135">
        <f t="shared" si="60"/>
        <v>0</v>
      </c>
      <c r="P424" s="138"/>
      <c r="Q424" s="135">
        <f t="shared" si="61"/>
        <v>0</v>
      </c>
    </row>
    <row r="425" spans="1:17" ht="15.6">
      <c r="A425" s="26" t="s">
        <v>221</v>
      </c>
      <c r="B425" s="5">
        <v>4</v>
      </c>
      <c r="D425" s="42"/>
      <c r="E425" s="5" t="str">
        <f>VLOOKUP($A425,'Food full composition_all'!$A$3:$AU$33,3+($B425*2),0)</f>
        <v>Poultry fat, unspecified</v>
      </c>
      <c r="F425" s="42">
        <f>VLOOKUP($A425,'Food full composition_all'!$A$3:$BR$33,4+($B425*2),0)</f>
        <v>6</v>
      </c>
      <c r="G425" s="142">
        <f t="shared" si="65"/>
        <v>6.666666666666667</v>
      </c>
      <c r="H425" s="136">
        <f>VLOOKUP(E425,'Impact value reference table'!$B$3:$G$216,2,FALSE)</f>
        <v>0</v>
      </c>
      <c r="I425" s="222">
        <f t="shared" si="57"/>
        <v>0</v>
      </c>
      <c r="J425" s="138">
        <f>VLOOKUP(E425,'Impact value reference table'!$B$3:$G$216,3,FALSE)</f>
        <v>0</v>
      </c>
      <c r="K425" s="135">
        <f t="shared" si="58"/>
        <v>0</v>
      </c>
      <c r="L425" s="138">
        <f>VLOOKUP(E425,'Impact value reference table'!$B$3:$G$216,4,FALSE)</f>
        <v>0</v>
      </c>
      <c r="M425" s="135">
        <f t="shared" si="59"/>
        <v>0</v>
      </c>
      <c r="N425" s="138">
        <f>VLOOKUP(E425,'Impact value reference table'!$B$3:$G$216,5,FALSE)</f>
        <v>0</v>
      </c>
      <c r="O425" s="135">
        <f t="shared" si="60"/>
        <v>0</v>
      </c>
      <c r="P425" s="138">
        <f>VLOOKUP(E425,'Impact value reference table'!$B$3:$G$216,6,FALSE)</f>
        <v>0</v>
      </c>
      <c r="Q425" s="135">
        <f t="shared" si="61"/>
        <v>0</v>
      </c>
    </row>
    <row r="426" spans="1:17" ht="15.6">
      <c r="A426" s="26" t="s">
        <v>221</v>
      </c>
      <c r="B426" s="5">
        <v>5</v>
      </c>
      <c r="D426" s="42"/>
      <c r="E426" s="5" t="str">
        <f>VLOOKUP($A426,'Food full composition_all'!$A$3:$AU$33,3+($B426*2),0)</f>
        <v>Dextrose, unspecified</v>
      </c>
      <c r="F426" s="42">
        <f>VLOOKUP($A426,'Food full composition_all'!$A$3:$BR$33,4+($B426*2),0)</f>
        <v>5.8</v>
      </c>
      <c r="G426" s="142">
        <f t="shared" si="65"/>
        <v>6.4444444444444446</v>
      </c>
      <c r="H426" s="136">
        <f>VLOOKUP(E426,'Impact value reference table'!$B$3:$G$216,2,FALSE)</f>
        <v>0</v>
      </c>
      <c r="I426" s="222">
        <f t="shared" si="57"/>
        <v>0</v>
      </c>
      <c r="J426" s="138">
        <f>VLOOKUP(E426,'Impact value reference table'!$B$3:$G$216,3,FALSE)</f>
        <v>0</v>
      </c>
      <c r="K426" s="135">
        <f t="shared" si="58"/>
        <v>0</v>
      </c>
      <c r="L426" s="138">
        <f>VLOOKUP(E426,'Impact value reference table'!$B$3:$G$216,4,FALSE)</f>
        <v>0</v>
      </c>
      <c r="M426" s="135">
        <f t="shared" si="59"/>
        <v>0</v>
      </c>
      <c r="N426" s="138">
        <f>VLOOKUP(E426,'Impact value reference table'!$B$3:$G$216,5,FALSE)</f>
        <v>0</v>
      </c>
      <c r="O426" s="135">
        <f t="shared" si="60"/>
        <v>0</v>
      </c>
      <c r="P426" s="138">
        <f>VLOOKUP(E426,'Impact value reference table'!$B$3:$G$216,6,FALSE)</f>
        <v>0</v>
      </c>
      <c r="Q426" s="135">
        <f t="shared" si="61"/>
        <v>0</v>
      </c>
    </row>
    <row r="427" spans="1:17" ht="15.6">
      <c r="A427" s="26" t="s">
        <v>221</v>
      </c>
      <c r="B427" s="5">
        <v>6</v>
      </c>
      <c r="D427" s="42"/>
      <c r="E427" s="5" t="str">
        <f>VLOOKUP($A427,'Food full composition_all'!$A$3:$AU$33,3+($B427*2),0)</f>
        <v>Flaxseed, unspecified</v>
      </c>
      <c r="F427" s="42">
        <f>VLOOKUP($A427,'Food full composition_all'!$A$3:$BR$33,4+($B427*2),0)</f>
        <v>4.3</v>
      </c>
      <c r="G427" s="142">
        <f t="shared" si="65"/>
        <v>4.7777777777777777</v>
      </c>
      <c r="H427" s="136">
        <f>VLOOKUP(E427,'Impact value reference table'!$B$3:$G$216,2,FALSE)</f>
        <v>3.55</v>
      </c>
      <c r="I427" s="222">
        <f t="shared" si="57"/>
        <v>0.1696111111111111</v>
      </c>
      <c r="J427" s="138">
        <f>VLOOKUP(E427,'Impact value reference table'!$B$3:$G$216,3,FALSE)</f>
        <v>0.39</v>
      </c>
      <c r="K427" s="135">
        <f t="shared" si="58"/>
        <v>1.8633333333333335E-2</v>
      </c>
      <c r="L427" s="138">
        <f>VLOOKUP(E427,'Impact value reference table'!$B$3:$G$216,4,FALSE)</f>
        <v>4.8600000000000003</v>
      </c>
      <c r="M427" s="135">
        <f t="shared" si="59"/>
        <v>0.23220000000000002</v>
      </c>
      <c r="N427" s="138">
        <f>VLOOKUP(E427,'Impact value reference table'!$B$3:$G$216,5,FALSE)</f>
        <v>3.89</v>
      </c>
      <c r="O427" s="135">
        <f t="shared" si="60"/>
        <v>0.18585555555555558</v>
      </c>
      <c r="P427" s="138">
        <f>VLOOKUP(E427,'Impact value reference table'!$B$3:$G$216,6,FALSE)</f>
        <v>99.24</v>
      </c>
      <c r="Q427" s="135">
        <f t="shared" si="61"/>
        <v>4.7414666666666667</v>
      </c>
    </row>
    <row r="428" spans="1:17" ht="15.6">
      <c r="A428" s="26" t="s">
        <v>221</v>
      </c>
      <c r="B428" s="5">
        <v>7</v>
      </c>
      <c r="D428" s="42"/>
      <c r="E428" s="5" t="str">
        <f>VLOOKUP($A428,'Food full composition_all'!$A$3:$AU$33,3+($B428*2),0)</f>
        <v>Beet pulp, unspecified</v>
      </c>
      <c r="F428" s="42">
        <f>VLOOKUP($A428,'Food full composition_all'!$A$3:$BR$33,4+($B428*2),0)</f>
        <v>3.3</v>
      </c>
      <c r="G428" s="142">
        <f t="shared" si="65"/>
        <v>3.6666666666666665</v>
      </c>
      <c r="H428" s="136">
        <f>VLOOKUP(E428,'Impact value reference table'!$B$3:$G$216,2,FALSE)</f>
        <v>0.13</v>
      </c>
      <c r="I428" s="222">
        <f t="shared" si="57"/>
        <v>4.7666666666666664E-3</v>
      </c>
      <c r="J428" s="138">
        <f>VLOOKUP(E428,'Impact value reference table'!$B$3:$G$216,3,FALSE)</f>
        <v>0.17</v>
      </c>
      <c r="K428" s="135">
        <f t="shared" si="58"/>
        <v>6.2333333333333338E-3</v>
      </c>
      <c r="L428" s="138">
        <f>VLOOKUP(E428,'Impact value reference table'!$B$3:$G$216,4,FALSE)</f>
        <v>1.25</v>
      </c>
      <c r="M428" s="135">
        <f t="shared" si="59"/>
        <v>4.5833333333333337E-2</v>
      </c>
      <c r="N428" s="138">
        <f>VLOOKUP(E428,'Impact value reference table'!$B$3:$G$216,5,FALSE)</f>
        <v>0.69</v>
      </c>
      <c r="O428" s="135">
        <f t="shared" si="60"/>
        <v>2.53E-2</v>
      </c>
      <c r="P428" s="138">
        <f>VLOOKUP(E428,'Impact value reference table'!$B$3:$G$216,6,FALSE)</f>
        <v>12.09</v>
      </c>
      <c r="Q428" s="135">
        <f t="shared" si="61"/>
        <v>0.44329999999999997</v>
      </c>
    </row>
    <row r="429" spans="1:17" ht="15.6">
      <c r="A429" s="26" t="s">
        <v>221</v>
      </c>
      <c r="B429" s="5">
        <v>8</v>
      </c>
      <c r="D429" s="42"/>
      <c r="E429" s="5" t="str">
        <f>VLOOKUP($A429,'Food full composition_all'!$A$3:$AU$33,3+($B429*2),0)</f>
        <v xml:space="preserve">Vitamins &amp; minerals </v>
      </c>
      <c r="F429" s="42">
        <f>VLOOKUP($A429,'Food full composition_all'!$A$3:$BR$33,4+($B429*2),0)</f>
        <v>0</v>
      </c>
      <c r="G429" s="142">
        <f t="shared" si="65"/>
        <v>0</v>
      </c>
      <c r="H429" s="136"/>
      <c r="I429" s="222">
        <f t="shared" si="57"/>
        <v>0</v>
      </c>
      <c r="J429" s="138"/>
      <c r="K429" s="135">
        <f t="shared" si="58"/>
        <v>0</v>
      </c>
      <c r="L429" s="138"/>
      <c r="M429" s="135">
        <f t="shared" si="59"/>
        <v>0</v>
      </c>
      <c r="N429" s="138"/>
      <c r="O429" s="135">
        <f t="shared" si="60"/>
        <v>0</v>
      </c>
      <c r="P429" s="138"/>
      <c r="Q429" s="135">
        <f t="shared" si="61"/>
        <v>0</v>
      </c>
    </row>
    <row r="430" spans="1:17" ht="15.6">
      <c r="A430" s="26" t="s">
        <v>221</v>
      </c>
      <c r="B430" s="5">
        <v>9</v>
      </c>
      <c r="D430" s="42"/>
      <c r="E430" s="5" t="str">
        <f>VLOOKUP($A430,'Food full composition_all'!$A$3:$AU$33,3+($B430*2),0)</f>
        <v xml:space="preserve">Chicory </v>
      </c>
      <c r="F430" s="42">
        <f>VLOOKUP($A430,'Food full composition_all'!$A$3:$BR$33,4+($B430*2),0)</f>
        <v>0</v>
      </c>
      <c r="G430" s="142">
        <f t="shared" si="65"/>
        <v>0</v>
      </c>
      <c r="H430" s="136"/>
      <c r="I430" s="222">
        <f t="shared" si="57"/>
        <v>0</v>
      </c>
      <c r="J430" s="138"/>
      <c r="K430" s="135">
        <f t="shared" si="58"/>
        <v>0</v>
      </c>
      <c r="L430" s="138"/>
      <c r="M430" s="135">
        <f t="shared" si="59"/>
        <v>0</v>
      </c>
      <c r="N430" s="138"/>
      <c r="O430" s="135">
        <f t="shared" si="60"/>
        <v>0</v>
      </c>
      <c r="P430" s="138"/>
      <c r="Q430" s="135">
        <f t="shared" si="61"/>
        <v>0</v>
      </c>
    </row>
    <row r="431" spans="1:17" s="179" customFormat="1" ht="15.6">
      <c r="A431" s="185" t="s">
        <v>221</v>
      </c>
      <c r="B431" s="179">
        <v>10</v>
      </c>
      <c r="D431" s="181"/>
      <c r="E431" s="179" t="str">
        <f>VLOOKUP($A431,'Food full composition_all'!$A$3:$AU$33,3+($B431*2),0)</f>
        <v>Yucca, cooked</v>
      </c>
      <c r="F431" s="181">
        <f>VLOOKUP($A431,'Food full composition_all'!$A$3:$BR$33,4+($B431*2),0)</f>
        <v>0</v>
      </c>
      <c r="G431" s="186">
        <f t="shared" si="65"/>
        <v>0</v>
      </c>
      <c r="H431" s="182">
        <f>VLOOKUP(E431,'Impact value reference table'!$B$3:$G$216,2,FALSE)</f>
        <v>0.3</v>
      </c>
      <c r="I431" s="223">
        <f t="shared" si="57"/>
        <v>0</v>
      </c>
      <c r="J431" s="183">
        <f>VLOOKUP(E431,'Impact value reference table'!$B$3:$G$216,3,FALSE)</f>
        <v>0.4</v>
      </c>
      <c r="K431" s="184">
        <f t="shared" si="58"/>
        <v>0</v>
      </c>
      <c r="L431" s="183">
        <f>VLOOKUP(E431,'Impact value reference table'!$B$3:$G$216,4,FALSE)</f>
        <v>2.9</v>
      </c>
      <c r="M431" s="184">
        <f t="shared" si="59"/>
        <v>0</v>
      </c>
      <c r="N431" s="183">
        <f>VLOOKUP(E431,'Impact value reference table'!$B$3:$G$216,5,FALSE)</f>
        <v>1.6</v>
      </c>
      <c r="O431" s="184">
        <f t="shared" si="60"/>
        <v>0</v>
      </c>
      <c r="P431" s="183">
        <f>VLOOKUP(E431,'Impact value reference table'!$B$3:$G$216,6,FALSE)</f>
        <v>28</v>
      </c>
      <c r="Q431" s="184">
        <f t="shared" si="61"/>
        <v>0</v>
      </c>
    </row>
    <row r="432" spans="1:17" ht="15.6">
      <c r="A432" s="26" t="s">
        <v>227</v>
      </c>
      <c r="B432" s="5">
        <v>1</v>
      </c>
      <c r="C432" s="5">
        <v>10</v>
      </c>
      <c r="D432" s="42">
        <f>100/(100-C432)</f>
        <v>1.1111111111111112</v>
      </c>
      <c r="E432" s="5" t="str">
        <f>VLOOKUP($A432,'Food full composition_all'!$A$3:$AU$33,3+($B432*2),0)</f>
        <v>White rice, cooked</v>
      </c>
      <c r="F432" s="42">
        <f>VLOOKUP($A432,'Food full composition_all'!$A$3:$BR$33,4+($B432*2),0)</f>
        <v>65</v>
      </c>
      <c r="G432" s="142">
        <f>F432*$D$432</f>
        <v>72.222222222222229</v>
      </c>
      <c r="H432" s="136">
        <f>VLOOKUP(E432,'Impact value reference table'!$B$3:$G$216,2,FALSE)</f>
        <v>0.8</v>
      </c>
      <c r="I432" s="222">
        <f t="shared" si="57"/>
        <v>0.57777777777777783</v>
      </c>
      <c r="J432" s="138">
        <f>VLOOKUP(E432,'Impact value reference table'!$B$3:$G$216,3,FALSE)</f>
        <v>1.2</v>
      </c>
      <c r="K432" s="135">
        <f t="shared" si="58"/>
        <v>0.86666666666666681</v>
      </c>
      <c r="L432" s="138">
        <f>VLOOKUP(E432,'Impact value reference table'!$B$3:$G$216,4,FALSE)</f>
        <v>7.4</v>
      </c>
      <c r="M432" s="135">
        <f t="shared" si="59"/>
        <v>5.3444444444444459</v>
      </c>
      <c r="N432" s="138">
        <f>VLOOKUP(E432,'Impact value reference table'!$B$3:$G$216,5,FALSE)</f>
        <v>10</v>
      </c>
      <c r="O432" s="135">
        <f t="shared" si="60"/>
        <v>7.2222222222222232</v>
      </c>
      <c r="P432" s="138">
        <f>VLOOKUP(E432,'Impact value reference table'!$B$3:$G$216,6,FALSE)</f>
        <v>610</v>
      </c>
      <c r="Q432" s="135">
        <f t="shared" si="61"/>
        <v>440.55555555555554</v>
      </c>
    </row>
    <row r="433" spans="1:17" ht="15.6">
      <c r="A433" s="26" t="s">
        <v>227</v>
      </c>
      <c r="B433" s="5">
        <v>2</v>
      </c>
      <c r="D433" s="42"/>
      <c r="E433" s="5" t="str">
        <f>VLOOKUP($A433,'Food full composition_all'!$A$3:$AU$33,3+($B433*2),0)</f>
        <v>Egg powder, unspecified</v>
      </c>
      <c r="F433" s="42">
        <f>VLOOKUP($A433,'Food full composition_all'!$A$3:$BR$33,4+($B433*2),0)</f>
        <v>18</v>
      </c>
      <c r="G433" s="142">
        <f t="shared" ref="G433:G447" si="66">F433*$D$432</f>
        <v>20</v>
      </c>
      <c r="H433" s="136">
        <f>VLOOKUP(E433,'Impact value reference table'!$B$3:$G$216,2,FALSE)</f>
        <v>5.16</v>
      </c>
      <c r="I433" s="222">
        <f t="shared" si="57"/>
        <v>1.032</v>
      </c>
      <c r="J433" s="138">
        <f>VLOOKUP(E433,'Impact value reference table'!$B$3:$G$216,3,FALSE)</f>
        <v>3.8</v>
      </c>
      <c r="K433" s="135">
        <f t="shared" si="58"/>
        <v>0.76</v>
      </c>
      <c r="L433" s="138">
        <f>VLOOKUP(E433,'Impact value reference table'!$B$3:$G$216,4,FALSE)</f>
        <v>43.42</v>
      </c>
      <c r="M433" s="135">
        <f t="shared" si="59"/>
        <v>8.6840000000000011</v>
      </c>
      <c r="N433" s="138">
        <f>VLOOKUP(E433,'Impact value reference table'!$B$3:$G$216,5,FALSE)</f>
        <v>18.09</v>
      </c>
      <c r="O433" s="135">
        <f t="shared" si="60"/>
        <v>3.6180000000000003</v>
      </c>
      <c r="P433" s="138">
        <f>VLOOKUP(E433,'Impact value reference table'!$B$3:$G$216,6,FALSE)</f>
        <v>471.26</v>
      </c>
      <c r="Q433" s="135">
        <f t="shared" si="61"/>
        <v>94.25200000000001</v>
      </c>
    </row>
    <row r="434" spans="1:17" ht="15.6">
      <c r="A434" s="26" t="s">
        <v>227</v>
      </c>
      <c r="B434" s="5">
        <v>3</v>
      </c>
      <c r="D434" s="42"/>
      <c r="E434" s="5" t="str">
        <f>VLOOKUP($A434,'Food full composition_all'!$A$3:$AU$33,3+($B434*2),0)</f>
        <v>Poultry fat, unspecified</v>
      </c>
      <c r="F434" s="42">
        <f>VLOOKUP($A434,'Food full composition_all'!$A$3:$BR$33,4+($B434*2),0)</f>
        <v>18.7</v>
      </c>
      <c r="G434" s="142">
        <f t="shared" si="66"/>
        <v>20.777777777777779</v>
      </c>
      <c r="H434" s="136">
        <f>VLOOKUP(E434,'Impact value reference table'!$B$3:$G$216,2,FALSE)</f>
        <v>0</v>
      </c>
      <c r="I434" s="222">
        <f t="shared" si="57"/>
        <v>0</v>
      </c>
      <c r="J434" s="138">
        <f>VLOOKUP(E434,'Impact value reference table'!$B$3:$G$216,3,FALSE)</f>
        <v>0</v>
      </c>
      <c r="K434" s="135">
        <f t="shared" si="58"/>
        <v>0</v>
      </c>
      <c r="L434" s="138">
        <f>VLOOKUP(E434,'Impact value reference table'!$B$3:$G$216,4,FALSE)</f>
        <v>0</v>
      </c>
      <c r="M434" s="135">
        <f t="shared" si="59"/>
        <v>0</v>
      </c>
      <c r="N434" s="138">
        <f>VLOOKUP(E434,'Impact value reference table'!$B$3:$G$216,5,FALSE)</f>
        <v>0</v>
      </c>
      <c r="O434" s="135">
        <f t="shared" si="60"/>
        <v>0</v>
      </c>
      <c r="P434" s="138">
        <f>VLOOKUP(E434,'Impact value reference table'!$B$3:$G$216,6,FALSE)</f>
        <v>0</v>
      </c>
      <c r="Q434" s="135">
        <f t="shared" si="61"/>
        <v>0</v>
      </c>
    </row>
    <row r="435" spans="1:17" ht="15.6">
      <c r="A435" s="26" t="s">
        <v>227</v>
      </c>
      <c r="B435" s="5">
        <v>4</v>
      </c>
      <c r="D435" s="42"/>
      <c r="E435" s="5" t="str">
        <f>VLOOKUP($A435,'Food full composition_all'!$A$3:$AU$33,3+($B435*2),0)</f>
        <v>Apple, raw</v>
      </c>
      <c r="F435" s="42">
        <f>VLOOKUP($A435,'Food full composition_all'!$A$3:$BR$33,4+($B435*2),0)</f>
        <v>7.2</v>
      </c>
      <c r="G435" s="142">
        <f t="shared" si="66"/>
        <v>8</v>
      </c>
      <c r="H435" s="136">
        <f>VLOOKUP(E435,'Impact value reference table'!$B$3:$G$216,2,FALSE)</f>
        <v>0.8</v>
      </c>
      <c r="I435" s="222">
        <f t="shared" si="57"/>
        <v>6.4000000000000001E-2</v>
      </c>
      <c r="J435" s="138">
        <f>VLOOKUP(E435,'Impact value reference table'!$B$3:$G$216,3,FALSE)</f>
        <v>1.2</v>
      </c>
      <c r="K435" s="135">
        <f t="shared" si="58"/>
        <v>9.6000000000000002E-2</v>
      </c>
      <c r="L435" s="138">
        <f>VLOOKUP(E435,'Impact value reference table'!$B$3:$G$216,4,FALSE)</f>
        <v>7.4</v>
      </c>
      <c r="M435" s="135">
        <f t="shared" si="59"/>
        <v>0.59200000000000008</v>
      </c>
      <c r="N435" s="138">
        <f>VLOOKUP(E435,'Impact value reference table'!$B$3:$G$216,5,FALSE)</f>
        <v>10</v>
      </c>
      <c r="O435" s="135">
        <f t="shared" si="60"/>
        <v>0.8</v>
      </c>
      <c r="P435" s="138">
        <f>VLOOKUP(E435,'Impact value reference table'!$B$3:$G$216,6,FALSE)</f>
        <v>610</v>
      </c>
      <c r="Q435" s="135">
        <f t="shared" si="61"/>
        <v>48.8</v>
      </c>
    </row>
    <row r="436" spans="1:17" ht="15.6">
      <c r="A436" s="26" t="s">
        <v>227</v>
      </c>
      <c r="B436" s="5">
        <v>5</v>
      </c>
      <c r="D436" s="42"/>
      <c r="E436" s="5" t="str">
        <f>VLOOKUP($A436,'Food full composition_all'!$A$3:$AU$33,3+($B436*2),0)</f>
        <v>Fish oil, unspecified</v>
      </c>
      <c r="F436" s="42">
        <f>VLOOKUP($A436,'Food full composition_all'!$A$3:$BR$33,4+($B436*2),0)</f>
        <v>3</v>
      </c>
      <c r="G436" s="142">
        <f t="shared" si="66"/>
        <v>3.3333333333333335</v>
      </c>
      <c r="H436" s="136">
        <f>VLOOKUP(E436,'Impact value reference table'!$B$3:$G$216,2,FALSE)</f>
        <v>0</v>
      </c>
      <c r="I436" s="222">
        <f t="shared" si="57"/>
        <v>0</v>
      </c>
      <c r="J436" s="138">
        <f>VLOOKUP(E436,'Impact value reference table'!$B$3:$G$216,3,FALSE)</f>
        <v>0</v>
      </c>
      <c r="K436" s="135">
        <f t="shared" si="58"/>
        <v>0</v>
      </c>
      <c r="L436" s="138">
        <f>VLOOKUP(E436,'Impact value reference table'!$B$3:$G$216,4,FALSE)</f>
        <v>0</v>
      </c>
      <c r="M436" s="135">
        <f t="shared" si="59"/>
        <v>0</v>
      </c>
      <c r="N436" s="138">
        <f>VLOOKUP(E436,'Impact value reference table'!$B$3:$G$216,5,FALSE)</f>
        <v>0</v>
      </c>
      <c r="O436" s="135">
        <f t="shared" si="60"/>
        <v>0</v>
      </c>
      <c r="P436" s="138">
        <f>VLOOKUP(E436,'Impact value reference table'!$B$3:$G$216,6,FALSE)</f>
        <v>0</v>
      </c>
      <c r="Q436" s="135">
        <f t="shared" si="61"/>
        <v>0</v>
      </c>
    </row>
    <row r="437" spans="1:17" ht="15.6">
      <c r="A437" s="26" t="s">
        <v>227</v>
      </c>
      <c r="B437" s="5">
        <v>6</v>
      </c>
      <c r="D437" s="42"/>
      <c r="E437" s="5" t="str">
        <f>VLOOKUP($A437,'Food full composition_all'!$A$3:$AU$33,3+($B437*2),0)</f>
        <v>Chicken liver hydrolysate, unspecified</v>
      </c>
      <c r="F437" s="42">
        <f>VLOOKUP($A437,'Food full composition_all'!$A$3:$BR$33,4+($B437*2),0)</f>
        <v>4.3</v>
      </c>
      <c r="G437" s="142">
        <f t="shared" si="66"/>
        <v>4.7777777777777777</v>
      </c>
      <c r="H437" s="136">
        <f>VLOOKUP(E437,'Impact value reference table'!$B$3:$G$216,2,FALSE)</f>
        <v>12.62</v>
      </c>
      <c r="I437" s="222">
        <f t="shared" si="57"/>
        <v>0.60295555555555547</v>
      </c>
      <c r="J437" s="138">
        <f>VLOOKUP(E437,'Impact value reference table'!$B$3:$G$216,3,FALSE)</f>
        <v>10.130000000000001</v>
      </c>
      <c r="K437" s="135">
        <f t="shared" si="58"/>
        <v>0.48398888888888886</v>
      </c>
      <c r="L437" s="138">
        <f>VLOOKUP(E437,'Impact value reference table'!$B$3:$G$216,4,FALSE)</f>
        <v>104.89</v>
      </c>
      <c r="M437" s="135">
        <f t="shared" si="59"/>
        <v>5.0114111111111104</v>
      </c>
      <c r="N437" s="138">
        <f>VLOOKUP(E437,'Impact value reference table'!$B$3:$G$216,5,FALSE)</f>
        <v>49.78</v>
      </c>
      <c r="O437" s="135">
        <f t="shared" si="60"/>
        <v>2.3783777777777777</v>
      </c>
      <c r="P437" s="138">
        <f>VLOOKUP(E437,'Impact value reference table'!$B$3:$G$216,6,FALSE)</f>
        <v>677.33</v>
      </c>
      <c r="Q437" s="135">
        <f t="shared" si="61"/>
        <v>32.361322222222228</v>
      </c>
    </row>
    <row r="438" spans="1:17" ht="15.6">
      <c r="A438" s="26" t="s">
        <v>227</v>
      </c>
      <c r="B438" s="5">
        <v>7</v>
      </c>
      <c r="D438" s="42"/>
      <c r="E438" s="5" t="str">
        <f>VLOOKUP($A438,'Food full composition_all'!$A$3:$AU$33,3+($B438*2),0)</f>
        <v>Brewer's yeast, unspecified</v>
      </c>
      <c r="F438" s="42">
        <f>VLOOKUP($A438,'Food full composition_all'!$A$3:$BR$33,4+($B438*2),0)</f>
        <v>3.3</v>
      </c>
      <c r="G438" s="142">
        <f>F438*$D$432</f>
        <v>3.6666666666666665</v>
      </c>
      <c r="H438" s="136">
        <f>VLOOKUP(E438,'Impact value reference table'!$B$3:$G$216,2,FALSE)</f>
        <v>0</v>
      </c>
      <c r="I438" s="222">
        <f t="shared" si="57"/>
        <v>0</v>
      </c>
      <c r="J438" s="138">
        <f>VLOOKUP(E438,'Impact value reference table'!$B$3:$G$216,3,FALSE)</f>
        <v>0</v>
      </c>
      <c r="K438" s="135">
        <f t="shared" si="58"/>
        <v>0</v>
      </c>
      <c r="L438" s="138">
        <f>VLOOKUP(E438,'Impact value reference table'!$B$3:$G$216,4,FALSE)</f>
        <v>0</v>
      </c>
      <c r="M438" s="135">
        <f t="shared" si="59"/>
        <v>0</v>
      </c>
      <c r="N438" s="138">
        <f>VLOOKUP(E438,'Impact value reference table'!$B$3:$G$216,5,FALSE)</f>
        <v>0</v>
      </c>
      <c r="O438" s="135">
        <f t="shared" si="60"/>
        <v>0</v>
      </c>
      <c r="P438" s="138">
        <f>VLOOKUP(E438,'Impact value reference table'!$B$3:$G$216,6,FALSE)</f>
        <v>0</v>
      </c>
      <c r="Q438" s="135">
        <f t="shared" si="61"/>
        <v>0</v>
      </c>
    </row>
    <row r="439" spans="1:17" ht="15.6">
      <c r="A439" s="26" t="s">
        <v>227</v>
      </c>
      <c r="B439" s="5">
        <v>8</v>
      </c>
      <c r="D439" s="42"/>
      <c r="E439" s="5" t="str">
        <f>VLOOKUP($A439,'Food full composition_all'!$A$3:$AU$33,3+($B439*2),0)</f>
        <v>Calcium carbonate</v>
      </c>
      <c r="F439" s="42">
        <f>VLOOKUP($A439,'Food full composition_all'!$A$3:$BR$33,4+($B439*2),0)</f>
        <v>0</v>
      </c>
      <c r="G439" s="142">
        <f t="shared" si="66"/>
        <v>0</v>
      </c>
      <c r="H439" s="136"/>
      <c r="I439" s="222">
        <f t="shared" si="57"/>
        <v>0</v>
      </c>
      <c r="J439" s="138"/>
      <c r="K439" s="135">
        <f t="shared" si="58"/>
        <v>0</v>
      </c>
      <c r="L439" s="138"/>
      <c r="M439" s="135">
        <f t="shared" si="59"/>
        <v>0</v>
      </c>
      <c r="N439" s="138"/>
      <c r="O439" s="135">
        <f t="shared" si="60"/>
        <v>0</v>
      </c>
      <c r="P439" s="138"/>
      <c r="Q439" s="135">
        <f t="shared" si="61"/>
        <v>0</v>
      </c>
    </row>
    <row r="440" spans="1:17" ht="15.6">
      <c r="A440" s="26" t="s">
        <v>227</v>
      </c>
      <c r="B440" s="5">
        <v>9</v>
      </c>
      <c r="D440" s="42"/>
      <c r="E440" s="5" t="str">
        <f>VLOOKUP($A440,'Food full composition_all'!$A$3:$AU$33,3+($B440*2),0)</f>
        <v>Algae</v>
      </c>
      <c r="F440" s="42">
        <f>VLOOKUP($A440,'Food full composition_all'!$A$3:$BR$33,4+($B440*2),0)</f>
        <v>0</v>
      </c>
      <c r="G440" s="142">
        <f t="shared" si="66"/>
        <v>0</v>
      </c>
      <c r="H440" s="136"/>
      <c r="I440" s="222">
        <f t="shared" si="57"/>
        <v>0</v>
      </c>
      <c r="J440" s="138"/>
      <c r="K440" s="135">
        <f t="shared" si="58"/>
        <v>0</v>
      </c>
      <c r="L440" s="138"/>
      <c r="M440" s="135">
        <f t="shared" si="59"/>
        <v>0</v>
      </c>
      <c r="N440" s="138"/>
      <c r="O440" s="135">
        <f t="shared" si="60"/>
        <v>0</v>
      </c>
      <c r="P440" s="138"/>
      <c r="Q440" s="135">
        <f t="shared" si="61"/>
        <v>0</v>
      </c>
    </row>
    <row r="441" spans="1:17" ht="15.6">
      <c r="A441" s="26" t="s">
        <v>227</v>
      </c>
      <c r="B441" s="5">
        <v>10</v>
      </c>
      <c r="D441" s="42"/>
      <c r="E441" s="5" t="str">
        <f>VLOOKUP($A441,'Food full composition_all'!$A$3:$AU$33,3+($B441*2),0)</f>
        <v>Potassium citrate</v>
      </c>
      <c r="F441" s="42">
        <f>VLOOKUP($A441,'Food full composition_all'!$A$3:$BR$33,4+($B441*2),0)</f>
        <v>0</v>
      </c>
      <c r="G441" s="142">
        <f t="shared" si="66"/>
        <v>0</v>
      </c>
      <c r="H441" s="136"/>
      <c r="I441" s="222">
        <f t="shared" si="57"/>
        <v>0</v>
      </c>
      <c r="J441" s="138"/>
      <c r="K441" s="135">
        <f t="shared" si="58"/>
        <v>0</v>
      </c>
      <c r="L441" s="138"/>
      <c r="M441" s="135">
        <f t="shared" si="59"/>
        <v>0</v>
      </c>
      <c r="N441" s="138"/>
      <c r="O441" s="135">
        <f t="shared" si="60"/>
        <v>0</v>
      </c>
      <c r="P441" s="138"/>
      <c r="Q441" s="135">
        <f t="shared" si="61"/>
        <v>0</v>
      </c>
    </row>
    <row r="442" spans="1:17" ht="15.6">
      <c r="A442" s="26" t="s">
        <v>227</v>
      </c>
      <c r="B442" s="5">
        <v>11</v>
      </c>
      <c r="D442" s="42"/>
      <c r="E442" s="5" t="str">
        <f>VLOOKUP($A442,'Food full composition_all'!$A$3:$AU$33,3+($B442*2),0)</f>
        <v>Fructooligosaccharides</v>
      </c>
      <c r="F442" s="42">
        <f>VLOOKUP($A442,'Food full composition_all'!$A$3:$BR$33,4+($B442*2),0)</f>
        <v>0</v>
      </c>
      <c r="G442" s="142">
        <f t="shared" si="66"/>
        <v>0</v>
      </c>
      <c r="H442" s="136"/>
      <c r="I442" s="222">
        <f t="shared" si="57"/>
        <v>0</v>
      </c>
      <c r="J442" s="138"/>
      <c r="K442" s="135">
        <f t="shared" si="58"/>
        <v>0</v>
      </c>
      <c r="L442" s="138"/>
      <c r="M442" s="135">
        <f t="shared" si="59"/>
        <v>0</v>
      </c>
      <c r="N442" s="138"/>
      <c r="O442" s="135">
        <f t="shared" si="60"/>
        <v>0</v>
      </c>
      <c r="P442" s="138"/>
      <c r="Q442" s="135">
        <f t="shared" si="61"/>
        <v>0</v>
      </c>
    </row>
    <row r="443" spans="1:17" ht="15.6">
      <c r="A443" s="26" t="s">
        <v>227</v>
      </c>
      <c r="B443" s="5">
        <v>12</v>
      </c>
      <c r="D443" s="42"/>
      <c r="E443" s="5" t="str">
        <f>VLOOKUP($A443,'Food full composition_all'!$A$3:$AU$33,3+($B443*2),0)</f>
        <v>B-glucans</v>
      </c>
      <c r="F443" s="42">
        <f>VLOOKUP($A443,'Food full composition_all'!$A$3:$BR$33,4+($B443*2),0)</f>
        <v>0</v>
      </c>
      <c r="G443" s="142">
        <f t="shared" si="66"/>
        <v>0</v>
      </c>
      <c r="H443" s="136"/>
      <c r="I443" s="222">
        <f t="shared" si="57"/>
        <v>0</v>
      </c>
      <c r="J443" s="138"/>
      <c r="K443" s="135">
        <f t="shared" si="58"/>
        <v>0</v>
      </c>
      <c r="L443" s="138"/>
      <c r="M443" s="135">
        <f t="shared" si="59"/>
        <v>0</v>
      </c>
      <c r="N443" s="138"/>
      <c r="O443" s="135">
        <f t="shared" si="60"/>
        <v>0</v>
      </c>
      <c r="P443" s="138"/>
      <c r="Q443" s="135">
        <f t="shared" si="61"/>
        <v>0</v>
      </c>
    </row>
    <row r="444" spans="1:17" ht="15.6">
      <c r="A444" s="26" t="s">
        <v>227</v>
      </c>
      <c r="B444" s="5">
        <v>13</v>
      </c>
      <c r="D444" s="42"/>
      <c r="E444" s="5" t="str">
        <f>VLOOKUP($A444,'Food full composition_all'!$A$3:$AU$33,3+($B444*2),0)</f>
        <v>Mannan-oligosaccharides</v>
      </c>
      <c r="F444" s="42">
        <f>VLOOKUP($A444,'Food full composition_all'!$A$3:$BR$33,4+($B444*2),0)</f>
        <v>0</v>
      </c>
      <c r="G444" s="142">
        <f t="shared" si="66"/>
        <v>0</v>
      </c>
      <c r="H444" s="136"/>
      <c r="I444" s="222">
        <f t="shared" si="57"/>
        <v>0</v>
      </c>
      <c r="J444" s="138"/>
      <c r="K444" s="135">
        <f t="shared" si="58"/>
        <v>0</v>
      </c>
      <c r="L444" s="138"/>
      <c r="M444" s="135">
        <f t="shared" si="59"/>
        <v>0</v>
      </c>
      <c r="N444" s="138"/>
      <c r="O444" s="135">
        <f t="shared" si="60"/>
        <v>0</v>
      </c>
      <c r="P444" s="138"/>
      <c r="Q444" s="135">
        <f t="shared" si="61"/>
        <v>0</v>
      </c>
    </row>
    <row r="445" spans="1:17" ht="15.6">
      <c r="A445" s="26" t="s">
        <v>227</v>
      </c>
      <c r="B445" s="5">
        <v>14</v>
      </c>
      <c r="D445" s="42"/>
      <c r="E445" s="5" t="str">
        <f>VLOOKUP($A445,'Food full composition_all'!$A$3:$AU$33,3+($B445*2),0)</f>
        <v>Yucca, cooked</v>
      </c>
      <c r="F445" s="42">
        <f>VLOOKUP($A445,'Food full composition_all'!$A$3:$BR$33,4+($B445*2),0)</f>
        <v>0.5</v>
      </c>
      <c r="G445" s="142">
        <f t="shared" si="66"/>
        <v>0.55555555555555558</v>
      </c>
      <c r="H445" s="136">
        <f>VLOOKUP(E445,'Impact value reference table'!$B$3:$G$216,2,FALSE)</f>
        <v>0.3</v>
      </c>
      <c r="I445" s="222">
        <f t="shared" si="57"/>
        <v>1.6666666666666668E-3</v>
      </c>
      <c r="J445" s="138">
        <f>VLOOKUP(E445,'Impact value reference table'!$B$3:$G$216,3,FALSE)</f>
        <v>0.4</v>
      </c>
      <c r="K445" s="135">
        <f t="shared" si="58"/>
        <v>2.2222222222222222E-3</v>
      </c>
      <c r="L445" s="138">
        <f>VLOOKUP(E445,'Impact value reference table'!$B$3:$G$216,4,FALSE)</f>
        <v>2.9</v>
      </c>
      <c r="M445" s="135">
        <f t="shared" si="59"/>
        <v>1.6111111111111111E-2</v>
      </c>
      <c r="N445" s="138">
        <f>VLOOKUP(E445,'Impact value reference table'!$B$3:$G$216,5,FALSE)</f>
        <v>1.6</v>
      </c>
      <c r="O445" s="135">
        <f t="shared" si="60"/>
        <v>8.8888888888888889E-3</v>
      </c>
      <c r="P445" s="138">
        <f>VLOOKUP(E445,'Impact value reference table'!$B$3:$G$216,6,FALSE)</f>
        <v>28</v>
      </c>
      <c r="Q445" s="135">
        <f t="shared" si="61"/>
        <v>0.15555555555555559</v>
      </c>
    </row>
    <row r="446" spans="1:17" ht="15.6">
      <c r="A446" s="26" t="s">
        <v>227</v>
      </c>
      <c r="B446" s="5">
        <v>15</v>
      </c>
      <c r="D446" s="42"/>
      <c r="E446" s="5" t="str">
        <f>VLOOKUP($A446,'Food full composition_all'!$A$3:$AU$33,3+($B446*2),0)</f>
        <v xml:space="preserve">Curcuma &amp; green tea decaf extract </v>
      </c>
      <c r="F446" s="42">
        <f>VLOOKUP($A446,'Food full composition_all'!$A$3:$BR$33,4+($B446*2),0)</f>
        <v>0</v>
      </c>
      <c r="G446" s="142">
        <f t="shared" si="66"/>
        <v>0</v>
      </c>
      <c r="H446" s="136"/>
      <c r="I446" s="222">
        <f t="shared" si="57"/>
        <v>0</v>
      </c>
      <c r="J446" s="138"/>
      <c r="K446" s="135">
        <f t="shared" si="58"/>
        <v>0</v>
      </c>
      <c r="L446" s="138"/>
      <c r="M446" s="135">
        <f t="shared" si="59"/>
        <v>0</v>
      </c>
      <c r="N446" s="138"/>
      <c r="O446" s="135">
        <f t="shared" si="60"/>
        <v>0</v>
      </c>
      <c r="P446" s="138"/>
      <c r="Q446" s="135">
        <f t="shared" si="61"/>
        <v>0</v>
      </c>
    </row>
    <row r="447" spans="1:17" s="179" customFormat="1" ht="15.6">
      <c r="A447" s="185" t="s">
        <v>227</v>
      </c>
      <c r="B447" s="179">
        <v>16</v>
      </c>
      <c r="D447" s="181"/>
      <c r="E447" s="179" t="str">
        <f>VLOOKUP($A447,'Food full composition_all'!$A$3:$AU$33,3+($B447*2),0)</f>
        <v>Lactobacillus acidophilus</v>
      </c>
      <c r="F447" s="181">
        <f>VLOOKUP($A447,'Food full composition_all'!$A$3:$BR$33,4+($B447*2),0)</f>
        <v>0</v>
      </c>
      <c r="G447" s="186">
        <f t="shared" si="66"/>
        <v>0</v>
      </c>
      <c r="H447" s="182"/>
      <c r="I447" s="223">
        <f t="shared" si="57"/>
        <v>0</v>
      </c>
      <c r="J447" s="183"/>
      <c r="K447" s="184">
        <f t="shared" si="58"/>
        <v>0</v>
      </c>
      <c r="L447" s="183"/>
      <c r="M447" s="184">
        <f t="shared" si="59"/>
        <v>0</v>
      </c>
      <c r="N447" s="183"/>
      <c r="O447" s="184">
        <f t="shared" si="60"/>
        <v>0</v>
      </c>
      <c r="P447" s="183"/>
      <c r="Q447" s="184">
        <f t="shared" si="61"/>
        <v>0</v>
      </c>
    </row>
    <row r="450" spans="8:8" ht="15.6">
      <c r="H450" s="244"/>
    </row>
    <row r="451" spans="8:8" ht="15.6">
      <c r="H451" s="244"/>
    </row>
    <row r="452" spans="8:8" ht="15.6">
      <c r="H452" s="244"/>
    </row>
  </sheetData>
  <mergeCells count="1">
    <mergeCell ref="H450:H452"/>
  </mergeCells>
  <conditionalFormatting sqref="H1:H1048576">
    <cfRule type="cellIs" dxfId="0" priority="1" operator="greaterThanOrEqual">
      <formula>100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O32"/>
  <sheetViews>
    <sheetView tabSelected="1" zoomScale="90" zoomScaleNormal="90" workbookViewId="0">
      <pane xSplit="2" topLeftCell="C1" activePane="topRight" state="frozen"/>
      <selection activeCell="D24" sqref="D24"/>
      <selection pane="topRight" activeCell="C14" sqref="C14"/>
    </sheetView>
  </sheetViews>
  <sheetFormatPr defaultColWidth="10.796875" defaultRowHeight="15.6"/>
  <cols>
    <col min="1" max="1" width="10.796875" style="5" customWidth="1"/>
    <col min="2" max="2" width="31" style="5" customWidth="1"/>
    <col min="3" max="3" width="23.796875" style="5" bestFit="1" customWidth="1"/>
    <col min="4" max="4" width="18.296875" style="5" customWidth="1"/>
    <col min="5" max="5" width="33.5" style="158" bestFit="1" customWidth="1"/>
    <col min="6" max="6" width="25.19921875" style="5" bestFit="1" customWidth="1"/>
    <col min="7" max="7" width="30.5" style="158" bestFit="1" customWidth="1"/>
    <col min="8" max="8" width="33" style="5" bestFit="1" customWidth="1"/>
    <col min="9" max="9" width="30.19921875" style="158" bestFit="1" customWidth="1"/>
    <col min="10" max="10" width="30.19921875" style="5" customWidth="1"/>
    <col min="11" max="11" width="24" style="158" bestFit="1" customWidth="1"/>
    <col min="12" max="12" width="24" style="5" customWidth="1"/>
    <col min="13" max="13" width="36.19921875" style="158" bestFit="1" customWidth="1"/>
    <col min="14" max="14" width="38" style="5" bestFit="1" customWidth="1"/>
    <col min="15" max="15" width="10.796875" style="158"/>
    <col min="16" max="16384" width="10.796875" style="5"/>
  </cols>
  <sheetData>
    <row r="1" spans="1:15" s="64" customFormat="1" ht="25.5" customHeight="1" thickBot="1">
      <c r="A1" s="64" t="s">
        <v>0</v>
      </c>
      <c r="B1" s="64" t="s">
        <v>643</v>
      </c>
      <c r="C1" s="64" t="s">
        <v>25</v>
      </c>
      <c r="D1" s="64" t="s">
        <v>644</v>
      </c>
      <c r="E1" s="154" t="s">
        <v>645</v>
      </c>
      <c r="F1" s="64" t="s">
        <v>646</v>
      </c>
      <c r="G1" s="154" t="s">
        <v>647</v>
      </c>
      <c r="H1" s="64" t="s">
        <v>648</v>
      </c>
      <c r="I1" s="154" t="s">
        <v>649</v>
      </c>
      <c r="J1" s="64" t="s">
        <v>650</v>
      </c>
      <c r="K1" s="154" t="s">
        <v>651</v>
      </c>
      <c r="L1" s="64" t="s">
        <v>652</v>
      </c>
      <c r="M1" s="154" t="s">
        <v>653</v>
      </c>
      <c r="N1" s="64" t="s">
        <v>654</v>
      </c>
      <c r="O1" s="154"/>
    </row>
    <row r="2" spans="1:15" s="10" customFormat="1">
      <c r="A2" s="150" t="s">
        <v>26</v>
      </c>
      <c r="B2" s="3" t="s">
        <v>27</v>
      </c>
      <c r="C2" s="150">
        <f>'Food full composition_all'!$BS$3</f>
        <v>85.19</v>
      </c>
      <c r="D2" s="217">
        <f>100/C2</f>
        <v>1.1738466956215519</v>
      </c>
      <c r="E2" s="155">
        <f>SUM('Impact calculations'!I2:I20)</f>
        <v>3.2331760869565218</v>
      </c>
      <c r="F2" s="147">
        <f>E2*D2</f>
        <v>3.7952530660365325</v>
      </c>
      <c r="G2" s="155">
        <f>SUM('Impact calculations'!K2:K20)</f>
        <v>3.9662260869565209</v>
      </c>
      <c r="H2" s="147">
        <f t="shared" ref="H2:H31" si="0">G2*D2</f>
        <v>4.6557413862619095</v>
      </c>
      <c r="I2" s="155">
        <f>SUM('Impact calculations'!$M$2:$M$20)</f>
        <v>6.1197815217391298</v>
      </c>
      <c r="J2" s="147">
        <f t="shared" ref="J2:J31" si="1">I2*D2</f>
        <v>7.18368531721931</v>
      </c>
      <c r="K2" s="155">
        <f>SUM('Impact calculations'!$O$2:$O$20)</f>
        <v>5.4779923913043485</v>
      </c>
      <c r="L2" s="147">
        <f t="shared" ref="L2:L31" si="2">K2*D2</f>
        <v>6.4303232671726125</v>
      </c>
      <c r="M2" s="155">
        <f>SUM('Impact calculations'!Q2:Q20)</f>
        <v>178.42461956521734</v>
      </c>
      <c r="N2" s="147">
        <f>M2*D2</f>
        <v>209.44315009416286</v>
      </c>
      <c r="O2" s="159"/>
    </row>
    <row r="3" spans="1:15" s="6" customFormat="1">
      <c r="A3" s="151" t="s">
        <v>46</v>
      </c>
      <c r="B3" s="1" t="s">
        <v>47</v>
      </c>
      <c r="C3" s="151">
        <f>'Food full composition_all'!$BS$4</f>
        <v>101</v>
      </c>
      <c r="D3" s="218">
        <f t="shared" ref="D3:D31" si="3">100/C3</f>
        <v>0.99009900990099009</v>
      </c>
      <c r="E3" s="156">
        <f>SUM('Impact calculations'!I21:I37)</f>
        <v>6.1049333333333342</v>
      </c>
      <c r="F3" s="148">
        <f t="shared" ref="F3:F31" si="4">E3*D3</f>
        <v>6.0444884488448851</v>
      </c>
      <c r="G3" s="156">
        <f>SUM('Impact calculations'!K21:K37)</f>
        <v>7.5023666666666662</v>
      </c>
      <c r="H3" s="148">
        <f t="shared" si="0"/>
        <v>7.4280858085808577</v>
      </c>
      <c r="I3" s="156">
        <f>SUM('Impact calculations'!$M$21:$M$37)</f>
        <v>46.093755555555553</v>
      </c>
      <c r="J3" s="148">
        <f t="shared" si="1"/>
        <v>45.637381738173815</v>
      </c>
      <c r="K3" s="156">
        <f>SUM('Impact calculations'!$O$21:$O$37)</f>
        <v>22.576366666666662</v>
      </c>
      <c r="L3" s="148">
        <f t="shared" si="2"/>
        <v>22.352838283828376</v>
      </c>
      <c r="M3" s="156">
        <f>SUM('Impact calculations'!Q21:Q37)</f>
        <v>345.57948888888887</v>
      </c>
      <c r="N3" s="148">
        <f t="shared" ref="N3:N32" si="5">M3*D3</f>
        <v>342.15790979097909</v>
      </c>
      <c r="O3" s="160"/>
    </row>
    <row r="4" spans="1:15" s="6" customFormat="1">
      <c r="A4" s="151" t="s">
        <v>59</v>
      </c>
      <c r="B4" s="1" t="s">
        <v>47</v>
      </c>
      <c r="C4" s="151">
        <f>'Food full composition_all'!$BS$5</f>
        <v>105.1</v>
      </c>
      <c r="D4" s="218">
        <f t="shared" si="3"/>
        <v>0.95147478591817325</v>
      </c>
      <c r="E4" s="156">
        <f>SUM('Impact calculations'!I38:I52)</f>
        <v>6.554566666666668</v>
      </c>
      <c r="F4" s="148">
        <f t="shared" si="4"/>
        <v>6.2365049159530628</v>
      </c>
      <c r="G4" s="156">
        <f>SUM('Impact calculations'!K38:K52)</f>
        <v>5.5201333333333338</v>
      </c>
      <c r="H4" s="148">
        <f t="shared" si="0"/>
        <v>5.2522676815731062</v>
      </c>
      <c r="I4" s="156">
        <f>SUM('Impact calculations'!$M$38:$M$52)</f>
        <v>40.204122222222225</v>
      </c>
      <c r="J4" s="148">
        <f t="shared" si="1"/>
        <v>38.25320858441696</v>
      </c>
      <c r="K4" s="156">
        <f>SUM('Impact calculations'!$O$38:$O$52)</f>
        <v>22.490488888888891</v>
      </c>
      <c r="L4" s="148">
        <f t="shared" si="2"/>
        <v>21.39913310075061</v>
      </c>
      <c r="M4" s="156">
        <f>SUM('Impact calculations'!Q38:Q52)</f>
        <v>541.77206666666677</v>
      </c>
      <c r="N4" s="148">
        <f t="shared" si="5"/>
        <v>515.48246114811309</v>
      </c>
      <c r="O4" s="160"/>
    </row>
    <row r="5" spans="1:15" s="6" customFormat="1">
      <c r="A5" s="151" t="s">
        <v>72</v>
      </c>
      <c r="B5" s="1" t="s">
        <v>47</v>
      </c>
      <c r="C5" s="151">
        <f>'Food full composition_all'!$BS$6</f>
        <v>103.67749999999999</v>
      </c>
      <c r="D5" s="218">
        <f t="shared" si="3"/>
        <v>0.9645294302042392</v>
      </c>
      <c r="E5" s="156">
        <f>SUM('Impact calculations'!I53:I72)</f>
        <v>4.8524458333333333</v>
      </c>
      <c r="F5" s="148">
        <f t="shared" si="4"/>
        <v>4.6803268147219343</v>
      </c>
      <c r="G5" s="156">
        <f>SUM('Impact calculations'!K53:K72)</f>
        <v>4.1720358333333332</v>
      </c>
      <c r="H5" s="148">
        <f t="shared" si="0"/>
        <v>4.0240513451166677</v>
      </c>
      <c r="I5" s="156">
        <f>SUM('Impact calculations'!$M$53:$M$72)</f>
        <v>39.304051666666659</v>
      </c>
      <c r="J5" s="148">
        <f t="shared" si="1"/>
        <v>37.909914558767973</v>
      </c>
      <c r="K5" s="156">
        <f>SUM('Impact calculations'!$O$53:$O$72)</f>
        <v>27.958405277777782</v>
      </c>
      <c r="L5" s="148">
        <f t="shared" si="2"/>
        <v>26.966704711994197</v>
      </c>
      <c r="M5" s="156">
        <f>SUM('Impact calculations'!Q53:Q72)</f>
        <v>513.37751222222209</v>
      </c>
      <c r="N5" s="148">
        <f t="shared" si="5"/>
        <v>495.1677193433697</v>
      </c>
      <c r="O5" s="160"/>
    </row>
    <row r="6" spans="1:15" s="6" customFormat="1">
      <c r="A6" s="151" t="s">
        <v>83</v>
      </c>
      <c r="B6" s="24" t="s">
        <v>84</v>
      </c>
      <c r="C6" s="151">
        <f>'Food full composition_all'!$BS$7</f>
        <v>91.502500000000012</v>
      </c>
      <c r="D6" s="218">
        <f t="shared" si="3"/>
        <v>1.0928663151280018</v>
      </c>
      <c r="E6" s="156">
        <f>SUM('Impact calculations'!I73:I84)</f>
        <v>1.9703555555555554</v>
      </c>
      <c r="F6" s="148">
        <f t="shared" si="4"/>
        <v>2.1533352154919867</v>
      </c>
      <c r="G6" s="156">
        <f>SUM('Impact calculations'!K73:K84)</f>
        <v>1.4666444444444444</v>
      </c>
      <c r="H6" s="148">
        <f t="shared" si="0"/>
        <v>1.6028463096029553</v>
      </c>
      <c r="I6" s="156">
        <f>SUM('Impact calculations'!$M$73:$M$84)</f>
        <v>14.423211111111112</v>
      </c>
      <c r="J6" s="148">
        <f t="shared" si="1"/>
        <v>15.762641579313254</v>
      </c>
      <c r="K6" s="156">
        <f>SUM('Impact calculations'!$O$73:$O$84)</f>
        <v>6.7496666666666663</v>
      </c>
      <c r="L6" s="148">
        <f t="shared" si="2"/>
        <v>7.3764833383423021</v>
      </c>
      <c r="M6" s="156">
        <f>SUM('Impact calculations'!Q73:Q84)</f>
        <v>107.14909999999998</v>
      </c>
      <c r="N6" s="148">
        <f t="shared" si="5"/>
        <v>117.09964208628175</v>
      </c>
      <c r="O6" s="160"/>
    </row>
    <row r="7" spans="1:15" s="6" customFormat="1">
      <c r="A7" s="151" t="s">
        <v>91</v>
      </c>
      <c r="B7" s="1" t="s">
        <v>47</v>
      </c>
      <c r="C7" s="151">
        <f>'Food full composition_all'!$BS$8</f>
        <v>84.077500000000001</v>
      </c>
      <c r="D7" s="218">
        <f t="shared" si="3"/>
        <v>1.189378846897208</v>
      </c>
      <c r="E7" s="156">
        <f>SUM('Impact calculations'!I85:I98)</f>
        <v>5.1379500000000009</v>
      </c>
      <c r="F7" s="148">
        <f t="shared" si="4"/>
        <v>6.1109690464155104</v>
      </c>
      <c r="G7" s="156">
        <f>SUM('Impact calculations'!K85:K98)</f>
        <v>4.2424722222222213</v>
      </c>
      <c r="H7" s="148">
        <f t="shared" si="0"/>
        <v>5.0459067196601008</v>
      </c>
      <c r="I7" s="156">
        <f>SUM('Impact calculations'!$M$85:$M$98)</f>
        <v>41.463672222222229</v>
      </c>
      <c r="J7" s="148">
        <f t="shared" si="1"/>
        <v>49.316014655790468</v>
      </c>
      <c r="K7" s="156">
        <f>SUM('Impact calculations'!$O$85:$O$98)</f>
        <v>20.406469444444447</v>
      </c>
      <c r="L7" s="148">
        <f t="shared" si="2"/>
        <v>24.271023097076444</v>
      </c>
      <c r="M7" s="156">
        <f>SUM('Impact calculations'!Q85:Q98)</f>
        <v>371.5789444444444</v>
      </c>
      <c r="N7" s="148">
        <f t="shared" si="5"/>
        <v>441.94813647461496</v>
      </c>
      <c r="O7" s="160"/>
    </row>
    <row r="8" spans="1:15" s="6" customFormat="1">
      <c r="A8" s="151" t="s">
        <v>96</v>
      </c>
      <c r="B8" s="1" t="s">
        <v>47</v>
      </c>
      <c r="C8" s="151">
        <f>'Food full composition_all'!$BS$9</f>
        <v>95.277499999999989</v>
      </c>
      <c r="D8" s="218">
        <f t="shared" si="3"/>
        <v>1.0495657421741755</v>
      </c>
      <c r="E8" s="156">
        <f>SUM('Impact calculations'!I99:I120)</f>
        <v>5.4468030555555567</v>
      </c>
      <c r="F8" s="148">
        <f t="shared" si="4"/>
        <v>5.716777891480735</v>
      </c>
      <c r="G8" s="156">
        <f>SUM('Impact calculations'!K99:K120)</f>
        <v>4.1554311111111115</v>
      </c>
      <c r="H8" s="148">
        <f t="shared" si="0"/>
        <v>4.3613981381869928</v>
      </c>
      <c r="I8" s="156">
        <f>SUM('Impact calculations'!$M$99:$M$120)</f>
        <v>40.928716388888901</v>
      </c>
      <c r="J8" s="148">
        <f t="shared" si="1"/>
        <v>42.957378592940522</v>
      </c>
      <c r="K8" s="156">
        <f>SUM('Impact calculations'!$O$99:$O$120)</f>
        <v>19.850566666666673</v>
      </c>
      <c r="L8" s="148">
        <f t="shared" si="2"/>
        <v>20.834474736077954</v>
      </c>
      <c r="M8" s="156">
        <f>SUM('Impact calculations'!Q99:Q120)</f>
        <v>314.82291416666669</v>
      </c>
      <c r="N8" s="148">
        <f t="shared" si="5"/>
        <v>330.42734556077431</v>
      </c>
      <c r="O8" s="160"/>
    </row>
    <row r="9" spans="1:15" s="6" customFormat="1">
      <c r="A9" s="151" t="s">
        <v>117</v>
      </c>
      <c r="B9" s="1" t="s">
        <v>118</v>
      </c>
      <c r="C9" s="151">
        <f>'Food full composition_all'!$BS$10</f>
        <v>91.977499999999992</v>
      </c>
      <c r="D9" s="218">
        <f t="shared" si="3"/>
        <v>1.08722241852627</v>
      </c>
      <c r="E9" s="156">
        <f>SUM('Impact calculations'!I121:I141)</f>
        <v>90.669099999999972</v>
      </c>
      <c r="F9" s="148">
        <f t="shared" si="4"/>
        <v>98.577478187600192</v>
      </c>
      <c r="G9" s="156">
        <f>SUM('Impact calculations'!K121:K141)</f>
        <v>28.063811111111107</v>
      </c>
      <c r="H9" s="148">
        <f t="shared" si="0"/>
        <v>30.511604589286627</v>
      </c>
      <c r="I9" s="156">
        <f>SUM('Impact calculations'!$M$121:$M$141)</f>
        <v>92.758088888888906</v>
      </c>
      <c r="J9" s="148">
        <f t="shared" si="1"/>
        <v>100.84867373965253</v>
      </c>
      <c r="K9" s="156">
        <f>SUM('Impact calculations'!$O$121:$O$141)</f>
        <v>85.683266666666668</v>
      </c>
      <c r="L9" s="148">
        <f t="shared" si="2"/>
        <v>93.156768412564674</v>
      </c>
      <c r="M9" s="156">
        <f>SUM('Impact calculations'!Q121:Q141)</f>
        <v>499.90711111111119</v>
      </c>
      <c r="N9" s="148">
        <f t="shared" si="5"/>
        <v>543.51021838070312</v>
      </c>
      <c r="O9" s="160"/>
    </row>
    <row r="10" spans="1:15" s="6" customFormat="1">
      <c r="A10" s="151" t="s">
        <v>130</v>
      </c>
      <c r="B10" s="1" t="s">
        <v>118</v>
      </c>
      <c r="C10" s="151">
        <f>'Food full composition_all'!$BS$11</f>
        <v>59.7</v>
      </c>
      <c r="D10" s="218">
        <f t="shared" si="3"/>
        <v>1.675041876046901</v>
      </c>
      <c r="E10" s="156">
        <f>SUM('Impact calculations'!I142:I147)</f>
        <v>66.709177777777768</v>
      </c>
      <c r="F10" s="148">
        <f t="shared" si="4"/>
        <v>111.74066629443512</v>
      </c>
      <c r="G10" s="156">
        <f>SUM('Impact calculations'!K142:K147)</f>
        <v>20.339488888888891</v>
      </c>
      <c r="H10" s="148">
        <f t="shared" si="0"/>
        <v>34.069495626279547</v>
      </c>
      <c r="I10" s="156">
        <f>SUM('Impact calculations'!$M$142:$M$147)</f>
        <v>65.888411111111111</v>
      </c>
      <c r="J10" s="148">
        <f t="shared" si="1"/>
        <v>110.36584775730503</v>
      </c>
      <c r="K10" s="156">
        <f>SUM('Impact calculations'!$O$142:$O$147)</f>
        <v>62.663322222222213</v>
      </c>
      <c r="L10" s="148">
        <f t="shared" si="2"/>
        <v>104.96368881444256</v>
      </c>
      <c r="M10" s="156">
        <f>SUM('Impact calculations'!Q142:Q147)</f>
        <v>372.7283333333333</v>
      </c>
      <c r="N10" s="148">
        <f t="shared" si="5"/>
        <v>624.33556672250131</v>
      </c>
      <c r="O10" s="160"/>
    </row>
    <row r="11" spans="1:15" s="6" customFormat="1">
      <c r="A11" s="151" t="s">
        <v>135</v>
      </c>
      <c r="B11" s="1" t="s">
        <v>136</v>
      </c>
      <c r="C11" s="151">
        <f>'Food full composition_all'!$BS$12</f>
        <v>86.9</v>
      </c>
      <c r="D11" s="218">
        <f t="shared" si="3"/>
        <v>1.1507479861910241</v>
      </c>
      <c r="E11" s="156">
        <f>SUM('Impact calculations'!I148:I155)</f>
        <v>61.725100000000005</v>
      </c>
      <c r="F11" s="148">
        <f t="shared" si="4"/>
        <v>71.030034522439593</v>
      </c>
      <c r="G11" s="156">
        <f>SUM('Impact calculations'!K148:K155)</f>
        <v>18.606066666666667</v>
      </c>
      <c r="H11" s="148">
        <f t="shared" si="0"/>
        <v>21.410893747602607</v>
      </c>
      <c r="I11" s="156">
        <f>SUM('Impact calculations'!$M$148:$M$155)</f>
        <v>62.215888888888898</v>
      </c>
      <c r="J11" s="148">
        <f t="shared" si="1"/>
        <v>71.594808847973411</v>
      </c>
      <c r="K11" s="156">
        <f>SUM('Impact calculations'!$O$148:$O$155)</f>
        <v>58.438299999999998</v>
      </c>
      <c r="L11" s="148">
        <f t="shared" si="2"/>
        <v>67.247756041426925</v>
      </c>
      <c r="M11" s="156">
        <f>SUM('Impact calculations'!Q148:Q155)</f>
        <v>442.38812222222219</v>
      </c>
      <c r="N11" s="148">
        <f t="shared" si="5"/>
        <v>509.07724076205085</v>
      </c>
      <c r="O11" s="160"/>
    </row>
    <row r="12" spans="1:15" s="6" customFormat="1">
      <c r="A12" s="151" t="s">
        <v>139</v>
      </c>
      <c r="B12" s="1" t="s">
        <v>140</v>
      </c>
      <c r="C12" s="151">
        <f>'Food full composition_all'!$BS$13</f>
        <v>84</v>
      </c>
      <c r="D12" s="218">
        <f t="shared" si="3"/>
        <v>1.1904761904761905</v>
      </c>
      <c r="E12" s="156">
        <f>SUM('Impact calculations'!I156:I166)</f>
        <v>73.083977777777775</v>
      </c>
      <c r="F12" s="148">
        <f t="shared" si="4"/>
        <v>87.004735449735449</v>
      </c>
      <c r="G12" s="156">
        <f>SUM('Impact calculations'!K156:K166)</f>
        <v>8.2608111111111118</v>
      </c>
      <c r="H12" s="148">
        <f t="shared" si="0"/>
        <v>9.8342989417989433</v>
      </c>
      <c r="I12" s="156">
        <f>SUM('Impact calculations'!$M$156:$M$166)</f>
        <v>29.86815555555556</v>
      </c>
      <c r="J12" s="148">
        <f t="shared" si="1"/>
        <v>35.557328042328045</v>
      </c>
      <c r="K12" s="156">
        <f>SUM('Impact calculations'!$O$156:$O$166)</f>
        <v>20.90818888888889</v>
      </c>
      <c r="L12" s="148">
        <f t="shared" si="2"/>
        <v>24.89070105820106</v>
      </c>
      <c r="M12" s="156">
        <f>SUM('Impact calculations'!Q156:Q166)</f>
        <v>438.21968888888892</v>
      </c>
      <c r="N12" s="148">
        <f t="shared" si="5"/>
        <v>521.69010582010583</v>
      </c>
      <c r="O12" s="160"/>
    </row>
    <row r="13" spans="1:15" s="6" customFormat="1">
      <c r="A13" s="151" t="s">
        <v>142</v>
      </c>
      <c r="B13" s="1" t="s">
        <v>140</v>
      </c>
      <c r="C13" s="151">
        <f>'Food full composition_all'!$BS$14</f>
        <v>90.6</v>
      </c>
      <c r="D13" s="218">
        <f>100/C13</f>
        <v>1.1037527593818985</v>
      </c>
      <c r="E13" s="156">
        <f>SUM('Impact calculations'!I167:I185)</f>
        <v>50.243911111111103</v>
      </c>
      <c r="F13" s="148">
        <f t="shared" si="4"/>
        <v>55.456855531027713</v>
      </c>
      <c r="G13" s="156">
        <f>SUM('Impact calculations'!K167:K185)</f>
        <v>7.1008888888888908</v>
      </c>
      <c r="H13" s="148">
        <f t="shared" si="0"/>
        <v>7.8376257051753768</v>
      </c>
      <c r="I13" s="156">
        <f>SUM('Impact calculations'!$M$167:$M$185)</f>
        <v>21.617700000000006</v>
      </c>
      <c r="J13" s="148">
        <f t="shared" si="1"/>
        <v>23.860596026490075</v>
      </c>
      <c r="K13" s="156">
        <f>SUM('Impact calculations'!$O$167:$O$185)</f>
        <v>15.895822222222224</v>
      </c>
      <c r="L13" s="148">
        <f t="shared" si="2"/>
        <v>17.545057640421881</v>
      </c>
      <c r="M13" s="156">
        <f>SUM('Impact calculations'!Q167:Q185)</f>
        <v>304.26344444444442</v>
      </c>
      <c r="N13" s="148">
        <f t="shared" si="5"/>
        <v>335.83161638459649</v>
      </c>
      <c r="O13" s="160"/>
    </row>
    <row r="14" spans="1:15" s="6" customFormat="1">
      <c r="A14" s="151" t="s">
        <v>144</v>
      </c>
      <c r="B14" s="1" t="s">
        <v>140</v>
      </c>
      <c r="C14" s="152">
        <f>'Food full composition_all'!$BS$15</f>
        <v>87.6</v>
      </c>
      <c r="D14" s="218">
        <f t="shared" si="3"/>
        <v>1.1415525114155252</v>
      </c>
      <c r="E14" s="156">
        <f>SUM('Impact calculations'!I186:I205)</f>
        <v>119.02883333333331</v>
      </c>
      <c r="F14" s="148">
        <f t="shared" si="4"/>
        <v>135.87766362252663</v>
      </c>
      <c r="G14" s="156">
        <f>SUM('Impact calculations'!K186:K205)</f>
        <v>13.788300000000001</v>
      </c>
      <c r="H14" s="148">
        <f t="shared" si="0"/>
        <v>15.740068493150687</v>
      </c>
      <c r="I14" s="156">
        <f>SUM('Impact calculations'!$M$186:$M$205)</f>
        <v>53.386166666666661</v>
      </c>
      <c r="J14" s="148">
        <f t="shared" si="1"/>
        <v>60.943112633181123</v>
      </c>
      <c r="K14" s="156">
        <f>SUM('Impact calculations'!$O$186:$O$205)</f>
        <v>37.484655555555555</v>
      </c>
      <c r="L14" s="148">
        <f t="shared" si="2"/>
        <v>42.790702688990365</v>
      </c>
      <c r="M14" s="156">
        <f>SUM('Impact calculations'!Q186:Q205)</f>
        <v>808.47535555555555</v>
      </c>
      <c r="N14" s="148">
        <f t="shared" si="5"/>
        <v>922.91707255200413</v>
      </c>
      <c r="O14" s="160"/>
    </row>
    <row r="15" spans="1:15" s="6" customFormat="1">
      <c r="A15" s="151" t="s">
        <v>148</v>
      </c>
      <c r="B15" s="1" t="s">
        <v>140</v>
      </c>
      <c r="C15" s="152">
        <f>'Food full composition_all'!$BS$16</f>
        <v>98.1</v>
      </c>
      <c r="D15" s="218">
        <f t="shared" si="3"/>
        <v>1.0193679918450562</v>
      </c>
      <c r="E15" s="156">
        <f>SUM('Impact calculations'!I206:I215)</f>
        <v>139.18003333333334</v>
      </c>
      <c r="F15" s="148">
        <f t="shared" si="4"/>
        <v>141.87567108392798</v>
      </c>
      <c r="G15" s="156">
        <f>SUM('Impact calculations'!K206:K215)</f>
        <v>15.687788888888889</v>
      </c>
      <c r="H15" s="148">
        <f t="shared" si="0"/>
        <v>15.991629856155853</v>
      </c>
      <c r="I15" s="156">
        <f>SUM('Impact calculations'!$M$206:$M$215)</f>
        <v>53.998644444444452</v>
      </c>
      <c r="J15" s="148">
        <f t="shared" si="1"/>
        <v>55.044489749688545</v>
      </c>
      <c r="K15" s="156">
        <f>SUM('Impact calculations'!$O$206:$O$215)</f>
        <v>38.853355555555567</v>
      </c>
      <c r="L15" s="148">
        <f t="shared" si="2"/>
        <v>39.605867029108637</v>
      </c>
      <c r="M15" s="156">
        <f>SUM('Impact calculations'!Q206:Q215)</f>
        <v>716.38561111111119</v>
      </c>
      <c r="N15" s="148">
        <f t="shared" si="5"/>
        <v>730.26056178502677</v>
      </c>
      <c r="O15" s="160"/>
    </row>
    <row r="16" spans="1:15" s="6" customFormat="1">
      <c r="A16" s="151" t="s">
        <v>150</v>
      </c>
      <c r="B16" s="1" t="s">
        <v>140</v>
      </c>
      <c r="C16" s="151">
        <f>'Food full composition_all'!$BS$17</f>
        <v>85.177500000000009</v>
      </c>
      <c r="D16" s="218">
        <f t="shared" si="3"/>
        <v>1.1740189604062103</v>
      </c>
      <c r="E16" s="156">
        <f>SUM('Impact calculations'!I216:I236)</f>
        <v>115.34194666666666</v>
      </c>
      <c r="F16" s="148">
        <f t="shared" si="4"/>
        <v>135.41363231682854</v>
      </c>
      <c r="G16" s="156">
        <f>SUM('Impact calculations'!K216:K236)</f>
        <v>12.850506111111111</v>
      </c>
      <c r="H16" s="148">
        <f t="shared" si="0"/>
        <v>15.08673782526032</v>
      </c>
      <c r="I16" s="156">
        <f>SUM('Impact calculations'!$M$216:$M$236)</f>
        <v>45.55706694444445</v>
      </c>
      <c r="J16" s="148">
        <f t="shared" si="1"/>
        <v>53.484860373272802</v>
      </c>
      <c r="K16" s="156">
        <f>SUM('Impact calculations'!$O$216:$O$236)</f>
        <v>33.787793611111113</v>
      </c>
      <c r="L16" s="148">
        <f t="shared" si="2"/>
        <v>39.667510329736267</v>
      </c>
      <c r="M16" s="156">
        <f>SUM('Impact calculations'!Q216:Q236)</f>
        <v>745.20282222222227</v>
      </c>
      <c r="N16" s="148">
        <f t="shared" si="5"/>
        <v>874.88224263710742</v>
      </c>
      <c r="O16" s="160"/>
    </row>
    <row r="17" spans="1:15" s="71" customFormat="1">
      <c r="A17" s="153" t="s">
        <v>161</v>
      </c>
      <c r="B17" s="2" t="s">
        <v>162</v>
      </c>
      <c r="C17" s="153">
        <f>'Food full composition_all'!$BS$18</f>
        <v>91.78</v>
      </c>
      <c r="D17" s="219">
        <f t="shared" si="3"/>
        <v>1.0895619960775769</v>
      </c>
      <c r="E17" s="157">
        <f>SUM('Impact calculations'!I237:I252)</f>
        <v>16.122679834254146</v>
      </c>
      <c r="F17" s="149">
        <f t="shared" si="4"/>
        <v>17.566659222329644</v>
      </c>
      <c r="G17" s="157">
        <f>SUM('Impact calculations'!K237:K252)</f>
        <v>5.3278718232044202</v>
      </c>
      <c r="H17" s="149">
        <f t="shared" si="0"/>
        <v>5.8050466585360869</v>
      </c>
      <c r="I17" s="157">
        <f>SUM('Impact calculations'!$M$253:$M$268)</f>
        <v>26.034235359116028</v>
      </c>
      <c r="J17" s="149">
        <f t="shared" si="1"/>
        <v>28.365913444231889</v>
      </c>
      <c r="K17" s="157">
        <f>SUM('Impact calculations'!$O$237:$O$252)</f>
        <v>18.027182872928176</v>
      </c>
      <c r="L17" s="149">
        <f t="shared" si="2"/>
        <v>19.641733354683129</v>
      </c>
      <c r="M17" s="157">
        <f>SUM('Impact calculations'!Q237:Q252)</f>
        <v>292.66716132596679</v>
      </c>
      <c r="N17" s="149">
        <f t="shared" si="5"/>
        <v>318.87901648067856</v>
      </c>
      <c r="O17" s="161"/>
    </row>
    <row r="18" spans="1:15" s="71" customFormat="1">
      <c r="A18" s="153" t="s">
        <v>167</v>
      </c>
      <c r="B18" s="2" t="s">
        <v>162</v>
      </c>
      <c r="C18" s="153">
        <f>'Food full composition_all'!$BS$19</f>
        <v>90.98</v>
      </c>
      <c r="D18" s="219">
        <f t="shared" si="3"/>
        <v>1.0991426687183996</v>
      </c>
      <c r="E18" s="157">
        <f>SUM('Impact calculations'!I253:I268)</f>
        <v>16.977619060773485</v>
      </c>
      <c r="F18" s="149">
        <f t="shared" si="4"/>
        <v>18.660825522942936</v>
      </c>
      <c r="G18" s="157">
        <f>SUM('Impact calculations'!K253:K268)</f>
        <v>6.0245127071823203</v>
      </c>
      <c r="H18" s="149">
        <f t="shared" si="0"/>
        <v>6.6217989747002859</v>
      </c>
      <c r="I18" s="157">
        <f>SUM('Impact calculations'!$M$269:$M$283)</f>
        <v>22.737592622950821</v>
      </c>
      <c r="J18" s="149">
        <f t="shared" si="1"/>
        <v>24.991858235821962</v>
      </c>
      <c r="K18" s="157">
        <f>SUM('Impact calculations'!$O$253:$O$268)</f>
        <v>21.516796132596685</v>
      </c>
      <c r="L18" s="149">
        <f t="shared" si="2"/>
        <v>23.65002872345206</v>
      </c>
      <c r="M18" s="157">
        <f>SUM('Impact calculations'!Q253:Q268)</f>
        <v>337.8629403314917</v>
      </c>
      <c r="N18" s="149">
        <f t="shared" si="5"/>
        <v>371.35957389700121</v>
      </c>
      <c r="O18" s="161"/>
    </row>
    <row r="19" spans="1:15" s="71" customFormat="1">
      <c r="A19" s="153" t="s">
        <v>168</v>
      </c>
      <c r="B19" s="2" t="s">
        <v>655</v>
      </c>
      <c r="C19" s="153">
        <f>'Food full composition_all'!$BS$20</f>
        <v>88.302500000000009</v>
      </c>
      <c r="D19" s="219">
        <f t="shared" si="3"/>
        <v>1.1324707680982984</v>
      </c>
      <c r="E19" s="157">
        <f>SUM('Impact calculations'!I269:I283)</f>
        <v>2.8455016393442629</v>
      </c>
      <c r="F19" s="149">
        <f t="shared" si="4"/>
        <v>3.2224474271331647</v>
      </c>
      <c r="G19" s="157">
        <f>SUM('Impact calculations'!K269:K283)</f>
        <v>2.4698874316939894</v>
      </c>
      <c r="H19" s="149">
        <f t="shared" si="0"/>
        <v>2.7970753168868256</v>
      </c>
      <c r="I19" s="157">
        <f>SUM('Impact calculations'!$M$269:$M$283)</f>
        <v>22.737592622950821</v>
      </c>
      <c r="J19" s="149">
        <f t="shared" si="1"/>
        <v>25.749658982419319</v>
      </c>
      <c r="K19" s="157">
        <f>SUM('Impact calculations'!$O$269:$O$283)</f>
        <v>14.787187978142079</v>
      </c>
      <c r="L19" s="149">
        <f t="shared" si="2"/>
        <v>16.746058127620483</v>
      </c>
      <c r="M19" s="157">
        <f>SUM('Impact calculations'!Q269:Q283)</f>
        <v>471.50877185792359</v>
      </c>
      <c r="N19" s="149">
        <f t="shared" si="5"/>
        <v>533.96990103102803</v>
      </c>
      <c r="O19" s="161"/>
    </row>
    <row r="20" spans="1:15" s="71" customFormat="1">
      <c r="A20" s="153" t="s">
        <v>173</v>
      </c>
      <c r="B20" s="2" t="s">
        <v>162</v>
      </c>
      <c r="C20" s="153">
        <f>'Food full composition_all'!$BS$21</f>
        <v>85.5</v>
      </c>
      <c r="D20" s="219">
        <f t="shared" si="3"/>
        <v>1.1695906432748537</v>
      </c>
      <c r="E20" s="157">
        <f>SUM('Impact calculations'!I284:I291)</f>
        <v>20.17232222222222</v>
      </c>
      <c r="F20" s="149">
        <f t="shared" si="4"/>
        <v>23.593359324236513</v>
      </c>
      <c r="G20" s="157">
        <f>SUM('Impact calculations'!K284:K291)</f>
        <v>5.8368644444444451</v>
      </c>
      <c r="H20" s="149">
        <f t="shared" si="0"/>
        <v>6.8267420402859003</v>
      </c>
      <c r="I20" s="157">
        <f>SUM('Impact calculations'!$M$284:$M$291)</f>
        <v>24.539273333333334</v>
      </c>
      <c r="J20" s="149">
        <f t="shared" si="1"/>
        <v>28.700904483430797</v>
      </c>
      <c r="K20" s="157">
        <f>SUM('Impact calculations'!$O$284:$O$291)</f>
        <v>21.375573333333332</v>
      </c>
      <c r="L20" s="149">
        <f t="shared" si="2"/>
        <v>25.000670565302141</v>
      </c>
      <c r="M20" s="157">
        <f>SUM('Impact calculations'!Q284:Q291)</f>
        <v>282.80942222222222</v>
      </c>
      <c r="N20" s="149">
        <f t="shared" si="5"/>
        <v>330.77125406107859</v>
      </c>
      <c r="O20" s="161"/>
    </row>
    <row r="21" spans="1:15" s="71" customFormat="1">
      <c r="A21" s="153" t="s">
        <v>175</v>
      </c>
      <c r="B21" s="2" t="s">
        <v>162</v>
      </c>
      <c r="C21" s="153">
        <f>'Food full composition_all'!$BS$22</f>
        <v>84.4</v>
      </c>
      <c r="D21" s="219">
        <f t="shared" si="3"/>
        <v>1.1848341232227488</v>
      </c>
      <c r="E21" s="157">
        <f>SUM('Impact calculations'!I292:I301)</f>
        <v>9.2219444444444445</v>
      </c>
      <c r="F21" s="149">
        <f t="shared" si="4"/>
        <v>10.926474460242233</v>
      </c>
      <c r="G21" s="157">
        <f>SUM('Impact calculations'!K292:K301)</f>
        <v>4.3919888888888892</v>
      </c>
      <c r="H21" s="149">
        <f t="shared" si="0"/>
        <v>5.2037783043707222</v>
      </c>
      <c r="I21" s="157">
        <f>SUM('Impact calculations'!$M$292:$M$301)</f>
        <v>36.729700000000001</v>
      </c>
      <c r="J21" s="149">
        <f t="shared" si="1"/>
        <v>43.518601895734598</v>
      </c>
      <c r="K21" s="157">
        <f>SUM('Impact calculations'!$O$292:$O$301)</f>
        <v>19.770866666666667</v>
      </c>
      <c r="L21" s="149">
        <f t="shared" si="2"/>
        <v>23.425197472353872</v>
      </c>
      <c r="M21" s="157">
        <f>SUM('Impact calculations'!Q292:Q301)</f>
        <v>814.63261111111103</v>
      </c>
      <c r="N21" s="149">
        <f t="shared" si="5"/>
        <v>965.20451553449175</v>
      </c>
      <c r="O21" s="161"/>
    </row>
    <row r="22" spans="1:15" s="10" customFormat="1">
      <c r="A22" s="150" t="s">
        <v>178</v>
      </c>
      <c r="B22" s="3" t="s">
        <v>27</v>
      </c>
      <c r="C22" s="150">
        <f>'Food full composition_all'!$BS$23</f>
        <v>39.29</v>
      </c>
      <c r="D22" s="217">
        <f t="shared" si="3"/>
        <v>2.5451768897938409</v>
      </c>
      <c r="E22" s="155">
        <f>SUM('Impact calculations'!I302:I316)</f>
        <v>0.59813777777777788</v>
      </c>
      <c r="F22" s="147">
        <f t="shared" si="4"/>
        <v>1.5223664489126443</v>
      </c>
      <c r="G22" s="155">
        <f>SUM('Impact calculations'!K302:K316)</f>
        <v>1.9119222222222221</v>
      </c>
      <c r="H22" s="147">
        <f t="shared" si="0"/>
        <v>4.8661802550832842</v>
      </c>
      <c r="I22" s="155">
        <f>SUM('Impact calculations'!$M$302:$M$316)</f>
        <v>2.2957200000000002</v>
      </c>
      <c r="J22" s="147">
        <f t="shared" si="1"/>
        <v>5.8430134894375172</v>
      </c>
      <c r="K22" s="155">
        <f>SUM('Impact calculations'!$O$302:$O$316)</f>
        <v>2.2180344444444442</v>
      </c>
      <c r="L22" s="147">
        <f t="shared" si="2"/>
        <v>5.6452900087667199</v>
      </c>
      <c r="M22" s="155">
        <f>SUM('Impact calculations'!Q302:Q316)</f>
        <v>93.235793333333319</v>
      </c>
      <c r="N22" s="147">
        <f t="shared" si="5"/>
        <v>237.30158649359464</v>
      </c>
      <c r="O22" s="159"/>
    </row>
    <row r="23" spans="1:15" s="10" customFormat="1">
      <c r="A23" s="150" t="s">
        <v>184</v>
      </c>
      <c r="B23" s="3" t="s">
        <v>27</v>
      </c>
      <c r="C23" s="150">
        <f>'Food full composition_all'!$BS$24</f>
        <v>69.3</v>
      </c>
      <c r="D23" s="217">
        <f t="shared" si="3"/>
        <v>1.4430014430014431</v>
      </c>
      <c r="E23" s="155">
        <f>SUM('Impact calculations'!I317:I326)</f>
        <v>2.3294999999999999</v>
      </c>
      <c r="F23" s="147">
        <f t="shared" si="4"/>
        <v>3.3614718614718613</v>
      </c>
      <c r="G23" s="155">
        <f>SUM('Impact calculations'!K317:K326)</f>
        <v>0.58520652173913035</v>
      </c>
      <c r="H23" s="147">
        <f t="shared" si="0"/>
        <v>0.84445385532342043</v>
      </c>
      <c r="I23" s="155">
        <f>SUM('Impact calculations'!$M$317:$M$326)</f>
        <v>4.3343369565217387</v>
      </c>
      <c r="J23" s="147">
        <f t="shared" si="1"/>
        <v>6.2544544827153521</v>
      </c>
      <c r="K23" s="155">
        <f>SUM('Impact calculations'!$O$317:$O$326)</f>
        <v>3.1449347826086962</v>
      </c>
      <c r="L23" s="147">
        <f t="shared" si="2"/>
        <v>4.5381454294497781</v>
      </c>
      <c r="M23" s="155">
        <f>SUM('Impact calculations'!Q317:Q326)</f>
        <v>122.2014456521739</v>
      </c>
      <c r="N23" s="147">
        <f t="shared" si="5"/>
        <v>176.33686241294936</v>
      </c>
      <c r="O23" s="159"/>
    </row>
    <row r="24" spans="1:15" s="6" customFormat="1">
      <c r="A24" s="151" t="s">
        <v>190</v>
      </c>
      <c r="B24" s="1" t="s">
        <v>47</v>
      </c>
      <c r="C24" s="152">
        <f>'Food full composition_all'!$BS$25</f>
        <v>87.4</v>
      </c>
      <c r="D24" s="218">
        <f t="shared" si="3"/>
        <v>1.1441647597254003</v>
      </c>
      <c r="E24" s="156">
        <f>SUM('Impact calculations'!I327:I339)</f>
        <v>5.5280777777777779</v>
      </c>
      <c r="F24" s="148">
        <f>E24*D24</f>
        <v>6.3250317823544364</v>
      </c>
      <c r="G24" s="156">
        <f>SUM('Impact calculations'!K327:K339)</f>
        <v>4.3977222222222228</v>
      </c>
      <c r="H24" s="148">
        <f t="shared" si="0"/>
        <v>5.0317187897279432</v>
      </c>
      <c r="I24" s="156">
        <f>SUM('Impact calculations'!$M$327:$M$339)</f>
        <v>43.621444444444442</v>
      </c>
      <c r="J24" s="148">
        <f t="shared" si="1"/>
        <v>49.910119501652673</v>
      </c>
      <c r="K24" s="156">
        <f>SUM('Impact calculations'!$O$327:$O$339)</f>
        <v>22.176144444444446</v>
      </c>
      <c r="L24" s="148">
        <f t="shared" si="2"/>
        <v>25.373162979913552</v>
      </c>
      <c r="M24" s="156">
        <f>SUM('Impact calculations'!Q327:Q339)</f>
        <v>407.18115555555562</v>
      </c>
      <c r="N24" s="148">
        <f t="shared" si="5"/>
        <v>465.88232901093318</v>
      </c>
      <c r="O24" s="160"/>
    </row>
    <row r="25" spans="1:15" s="10" customFormat="1">
      <c r="A25" s="150" t="s">
        <v>193</v>
      </c>
      <c r="B25" s="3" t="s">
        <v>27</v>
      </c>
      <c r="C25" s="10">
        <f>'Food full composition_all'!$BS$26</f>
        <v>78.69</v>
      </c>
      <c r="D25" s="220">
        <f t="shared" si="3"/>
        <v>1.2708095056551023</v>
      </c>
      <c r="E25" s="155">
        <f>SUM('Impact calculations'!I340:I351)</f>
        <v>3.1824891304347829</v>
      </c>
      <c r="F25" s="147">
        <f t="shared" si="4"/>
        <v>4.0443374386005626</v>
      </c>
      <c r="G25" s="155">
        <f>SUM('Impact calculations'!K340:K351)</f>
        <v>1.5282391304347824</v>
      </c>
      <c r="H25" s="147">
        <f t="shared" si="0"/>
        <v>1.9421008138706093</v>
      </c>
      <c r="I25" s="155">
        <f>SUM('Impact calculations'!$M$340:$M$351)</f>
        <v>9.8358478260869564</v>
      </c>
      <c r="J25" s="147">
        <f>I25*D25</f>
        <v>12.499488913568378</v>
      </c>
      <c r="K25" s="155">
        <f>SUM('Impact calculations'!$O$340:$O$351)</f>
        <v>6.5468586956521744</v>
      </c>
      <c r="L25" s="147">
        <f t="shared" si="2"/>
        <v>8.3198102626155475</v>
      </c>
      <c r="M25" s="155">
        <f>SUM('Impact calculations'!Q340:Q351)</f>
        <v>269.50298913043474</v>
      </c>
      <c r="N25" s="147">
        <f t="shared" si="5"/>
        <v>342.48696038942018</v>
      </c>
      <c r="O25" s="159"/>
    </row>
    <row r="26" spans="1:15" s="10" customFormat="1">
      <c r="A26" s="150" t="s">
        <v>196</v>
      </c>
      <c r="B26" s="3" t="s">
        <v>27</v>
      </c>
      <c r="C26" s="150">
        <f>'Food full composition_all'!$BS$27</f>
        <v>77.89</v>
      </c>
      <c r="D26" s="217">
        <f t="shared" si="3"/>
        <v>1.2838618564642443</v>
      </c>
      <c r="E26" s="155">
        <f>SUM('Impact calculations'!I352:I373)</f>
        <v>1.4117333333333333</v>
      </c>
      <c r="F26" s="147">
        <f t="shared" si="4"/>
        <v>1.812470578165789</v>
      </c>
      <c r="G26" s="155">
        <f>SUM('Impact calculations'!K352:K373)</f>
        <v>2.813933333333333</v>
      </c>
      <c r="H26" s="147">
        <f t="shared" si="0"/>
        <v>3.6127016732999522</v>
      </c>
      <c r="I26" s="155">
        <f>SUM('Impact calculations'!$M$352:$M$373)</f>
        <v>4.461211111111111</v>
      </c>
      <c r="J26" s="147">
        <f t="shared" si="1"/>
        <v>5.7275787791900248</v>
      </c>
      <c r="K26" s="155">
        <f>SUM('Impact calculations'!$O$352:$O$373)</f>
        <v>5.045011111111112</v>
      </c>
      <c r="L26" s="147">
        <f t="shared" si="2"/>
        <v>6.4770973309938524</v>
      </c>
      <c r="M26" s="155">
        <f>SUM('Impact calculations'!Q352:Q373)</f>
        <v>257.9043333333334</v>
      </c>
      <c r="N26" s="147">
        <f t="shared" si="5"/>
        <v>331.11353618350671</v>
      </c>
      <c r="O26" s="159"/>
    </row>
    <row r="27" spans="1:15" s="10" customFormat="1">
      <c r="A27" s="150" t="s">
        <v>209</v>
      </c>
      <c r="B27" s="3" t="s">
        <v>27</v>
      </c>
      <c r="C27" s="150">
        <f>'Food full composition_all'!$BS$28</f>
        <v>85.10499999999999</v>
      </c>
      <c r="D27" s="217">
        <f t="shared" si="3"/>
        <v>1.1750190940602787</v>
      </c>
      <c r="E27" s="155">
        <f>SUM('Impact calculations'!I374:I391)</f>
        <v>1.5578527777777782</v>
      </c>
      <c r="F27" s="147">
        <f t="shared" si="4"/>
        <v>1.8305067596237337</v>
      </c>
      <c r="G27" s="155">
        <f>SUM('Impact calculations'!K374:K391)</f>
        <v>0.83892166666666668</v>
      </c>
      <c r="H27" s="147">
        <f t="shared" si="0"/>
        <v>0.98574897675420581</v>
      </c>
      <c r="I27" s="155">
        <f>SUM('Impact calculations'!$M$374:$M$391)</f>
        <v>4.5176033333333336</v>
      </c>
      <c r="J27" s="147">
        <f t="shared" si="1"/>
        <v>5.3082701760570288</v>
      </c>
      <c r="K27" s="155">
        <f>SUM('Impact calculations'!$O$374:$O$391)</f>
        <v>3.1794605555555564</v>
      </c>
      <c r="L27" s="147">
        <f t="shared" si="2"/>
        <v>3.7359268615892804</v>
      </c>
      <c r="M27" s="155">
        <f>SUM('Impact calculations'!Q374:Q391)</f>
        <v>167.93225777777781</v>
      </c>
      <c r="N27" s="147">
        <f t="shared" si="5"/>
        <v>197.32360939754167</v>
      </c>
      <c r="O27" s="159"/>
    </row>
    <row r="28" spans="1:15" s="6" customFormat="1">
      <c r="A28" s="151" t="s">
        <v>216</v>
      </c>
      <c r="B28" s="1" t="s">
        <v>140</v>
      </c>
      <c r="C28" s="151">
        <f>'Food full composition_all'!$BS$29</f>
        <v>88.61</v>
      </c>
      <c r="D28" s="218">
        <f t="shared" si="3"/>
        <v>1.1285407967498025</v>
      </c>
      <c r="E28" s="156">
        <f>SUM('Impact calculations'!I392:I403)</f>
        <v>100.28530000000002</v>
      </c>
      <c r="F28" s="148">
        <f t="shared" si="4"/>
        <v>113.17605236429299</v>
      </c>
      <c r="G28" s="156">
        <f>SUM('Impact calculations'!K392:K403)</f>
        <v>11.177955555555558</v>
      </c>
      <c r="H28" s="148">
        <f t="shared" si="0"/>
        <v>12.614778868700551</v>
      </c>
      <c r="I28" s="156">
        <f>SUM('Impact calculations'!$M$392:$M$403)</f>
        <v>39.654444444444444</v>
      </c>
      <c r="J28" s="148">
        <f t="shared" si="1"/>
        <v>44.751658328004112</v>
      </c>
      <c r="K28" s="156">
        <f>SUM('Impact calculations'!$O$392:$O$403)</f>
        <v>29.02075555555556</v>
      </c>
      <c r="L28" s="148">
        <f t="shared" si="2"/>
        <v>32.751106596947928</v>
      </c>
      <c r="M28" s="156">
        <f>SUM('Impact calculations'!Q392:Q403)</f>
        <v>635.76565555555567</v>
      </c>
      <c r="N28" s="148">
        <f t="shared" si="5"/>
        <v>717.48747946682727</v>
      </c>
      <c r="O28" s="160"/>
    </row>
    <row r="29" spans="1:15" s="6" customFormat="1">
      <c r="A29" s="151" t="s">
        <v>218</v>
      </c>
      <c r="B29" s="1" t="s">
        <v>118</v>
      </c>
      <c r="C29" s="151">
        <f>'Food full composition_all'!$BS$30</f>
        <v>71.2</v>
      </c>
      <c r="D29" s="218">
        <f t="shared" si="3"/>
        <v>1.4044943820224718</v>
      </c>
      <c r="E29" s="156">
        <f>SUM('Impact calculations'!I404:I409)</f>
        <v>56.423044444444457</v>
      </c>
      <c r="F29" s="148">
        <f t="shared" si="4"/>
        <v>79.245848938826484</v>
      </c>
      <c r="G29" s="156">
        <f>SUM('Impact calculations'!K404:K409)</f>
        <v>17.143488888888893</v>
      </c>
      <c r="H29" s="148">
        <f t="shared" si="0"/>
        <v>24.077933832709117</v>
      </c>
      <c r="I29" s="156">
        <f>SUM('Impact calculations'!$M$404:$M$409)</f>
        <v>56.17730000000001</v>
      </c>
      <c r="J29" s="148">
        <f t="shared" si="1"/>
        <v>78.90070224719102</v>
      </c>
      <c r="K29" s="156">
        <f>SUM('Impact calculations'!$O$404:$O$409)</f>
        <v>53.644177777777777</v>
      </c>
      <c r="L29" s="148">
        <f t="shared" si="2"/>
        <v>75.34294631710361</v>
      </c>
      <c r="M29" s="156">
        <f>SUM('Impact calculations'!Q404:Q409)</f>
        <v>354.09576666666663</v>
      </c>
      <c r="N29" s="148">
        <f t="shared" si="5"/>
        <v>497.32551498127333</v>
      </c>
      <c r="O29" s="160"/>
    </row>
    <row r="30" spans="1:15" s="6" customFormat="1">
      <c r="A30" s="151" t="s">
        <v>219</v>
      </c>
      <c r="B30" s="1" t="s">
        <v>118</v>
      </c>
      <c r="C30" s="151">
        <f>'Food full composition_all'!$BS$31</f>
        <v>83.3</v>
      </c>
      <c r="D30" s="218">
        <f t="shared" si="3"/>
        <v>1.2004801920768309</v>
      </c>
      <c r="E30" s="156">
        <f>SUM('Impact calculations'!I410:I421)</f>
        <v>72.933544444444451</v>
      </c>
      <c r="F30" s="148">
        <f t="shared" si="4"/>
        <v>87.555275443510752</v>
      </c>
      <c r="G30" s="156">
        <f>SUM('Impact calculations'!K410:K421)</f>
        <v>23.510899999999999</v>
      </c>
      <c r="H30" s="148">
        <f t="shared" si="0"/>
        <v>28.224369747899161</v>
      </c>
      <c r="I30" s="156">
        <f>SUM('Impact calculations'!$M$410:$M$421)</f>
        <v>73.089055555555575</v>
      </c>
      <c r="J30" s="148">
        <f t="shared" si="1"/>
        <v>87.741963452047514</v>
      </c>
      <c r="K30" s="156">
        <f>SUM('Impact calculations'!$O$410:$O$421)</f>
        <v>69.009188888888872</v>
      </c>
      <c r="L30" s="148">
        <f t="shared" si="2"/>
        <v>82.844164332399615</v>
      </c>
      <c r="M30" s="156">
        <f>SUM('Impact calculations'!Q410:Q421)</f>
        <v>389.31585555555563</v>
      </c>
      <c r="N30" s="148">
        <f t="shared" si="5"/>
        <v>467.36597305588919</v>
      </c>
      <c r="O30" s="160"/>
    </row>
    <row r="31" spans="1:15" s="6" customFormat="1">
      <c r="A31" s="151" t="s">
        <v>221</v>
      </c>
      <c r="B31" s="1" t="s">
        <v>222</v>
      </c>
      <c r="C31" s="151">
        <f>'Food full composition_all'!$BS$32</f>
        <v>66.399999999999991</v>
      </c>
      <c r="D31" s="218">
        <f t="shared" si="3"/>
        <v>1.5060240963855425</v>
      </c>
      <c r="E31" s="156">
        <f>SUM('Impact calculations'!I422:I431)</f>
        <v>109.37771111111111</v>
      </c>
      <c r="F31" s="148">
        <f t="shared" si="4"/>
        <v>164.72546854083001</v>
      </c>
      <c r="G31" s="156">
        <f>SUM('Impact calculations'!K422:K431)</f>
        <v>33.549311111111116</v>
      </c>
      <c r="H31" s="148">
        <f t="shared" si="0"/>
        <v>50.526070950468558</v>
      </c>
      <c r="I31" s="156">
        <f>SUM('Impact calculations'!$M$422:$M$431)</f>
        <v>107.6524777777778</v>
      </c>
      <c r="J31" s="148">
        <f t="shared" si="1"/>
        <v>162.12722556894252</v>
      </c>
      <c r="K31" s="156">
        <f>SUM('Impact calculations'!O422:O431)</f>
        <v>101.1644888888889</v>
      </c>
      <c r="L31" s="148">
        <f t="shared" si="2"/>
        <v>152.35615796519414</v>
      </c>
      <c r="M31" s="156">
        <f>SUM('Impact calculations'!Q422:Q431)</f>
        <v>535.1525444444444</v>
      </c>
      <c r="N31" s="148">
        <f t="shared" si="5"/>
        <v>805.95262717536821</v>
      </c>
      <c r="O31" s="160"/>
    </row>
    <row r="32" spans="1:15" s="71" customFormat="1">
      <c r="A32" s="153" t="s">
        <v>227</v>
      </c>
      <c r="B32" s="2" t="s">
        <v>655</v>
      </c>
      <c r="C32" s="153">
        <f>'Food full composition_all'!$BS$33</f>
        <v>120</v>
      </c>
      <c r="D32" s="221">
        <f>100/C32</f>
        <v>0.83333333333333337</v>
      </c>
      <c r="E32" s="157">
        <f>SUM('Impact calculations'!I432:I447)</f>
        <v>2.2784</v>
      </c>
      <c r="F32" s="149">
        <f>E32*D32</f>
        <v>1.8986666666666667</v>
      </c>
      <c r="G32" s="157">
        <f>SUM('Impact calculations'!K432:K447)</f>
        <v>2.2088777777777779</v>
      </c>
      <c r="H32" s="149">
        <f>G32*D32</f>
        <v>1.8407314814814817</v>
      </c>
      <c r="I32" s="157">
        <f>SUM('Impact calculations'!$M$432:$M$447)</f>
        <v>19.647966666666669</v>
      </c>
      <c r="J32" s="149">
        <f>I32*D32</f>
        <v>16.373305555555557</v>
      </c>
      <c r="K32" s="157">
        <f>SUM('Impact calculations'!O432:O447)</f>
        <v>14.027488888888891</v>
      </c>
      <c r="L32" s="149">
        <f>K32*D32</f>
        <v>11.689574074074077</v>
      </c>
      <c r="M32" s="157">
        <f>SUM('Impact calculations'!Q432:Q447)</f>
        <v>616.1244333333334</v>
      </c>
      <c r="N32" s="149">
        <f t="shared" si="5"/>
        <v>513.43702777777787</v>
      </c>
      <c r="O32" s="16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F49"/>
  <sheetViews>
    <sheetView zoomScale="110" zoomScaleNormal="110" workbookViewId="0">
      <pane ySplit="1" topLeftCell="A31" activePane="bottomLeft" state="frozen"/>
      <selection activeCell="D24" sqref="D24"/>
      <selection pane="bottomLeft" activeCell="B37" sqref="B37"/>
    </sheetView>
  </sheetViews>
  <sheetFormatPr defaultColWidth="11" defaultRowHeight="15.6"/>
  <cols>
    <col min="1" max="1" width="24.5" bestFit="1" customWidth="1"/>
    <col min="2" max="2" width="30.09765625" bestFit="1" customWidth="1"/>
    <col min="3" max="3" width="32.8984375" bestFit="1" customWidth="1"/>
    <col min="4" max="4" width="32.19921875" bestFit="1" customWidth="1"/>
    <col min="5" max="5" width="26" bestFit="1" customWidth="1"/>
    <col min="6" max="6" width="40.59765625" bestFit="1" customWidth="1"/>
    <col min="10" max="10" width="1.69921875" bestFit="1" customWidth="1"/>
  </cols>
  <sheetData>
    <row r="1" spans="1:6">
      <c r="B1" s="124" t="s">
        <v>656</v>
      </c>
      <c r="C1" s="115" t="s">
        <v>648</v>
      </c>
      <c r="D1" s="115" t="s">
        <v>657</v>
      </c>
      <c r="E1" s="115" t="s">
        <v>658</v>
      </c>
      <c r="F1" s="115" t="s">
        <v>659</v>
      </c>
    </row>
    <row r="2" spans="1:6" s="236" customFormat="1" ht="18">
      <c r="A2" s="178" t="s">
        <v>660</v>
      </c>
    </row>
    <row r="3" spans="1:6">
      <c r="A3" s="151" t="s">
        <v>46</v>
      </c>
      <c r="B3" s="6">
        <f>'Impact (per1000kcal)'!F3</f>
        <v>6.0444884488448851</v>
      </c>
      <c r="C3" s="6">
        <f>'Impact (per1000kcal)'!H3</f>
        <v>7.4280858085808577</v>
      </c>
      <c r="D3" s="6">
        <f>'Impact (per1000kcal)'!J3</f>
        <v>45.637381738173815</v>
      </c>
      <c r="E3" s="6">
        <f>'Impact (per1000kcal)'!L3</f>
        <v>22.352838283828376</v>
      </c>
      <c r="F3" s="6">
        <f>'Impact (per1000kcal)'!N3</f>
        <v>342.15790979097909</v>
      </c>
    </row>
    <row r="4" spans="1:6">
      <c r="A4" s="151" t="s">
        <v>59</v>
      </c>
      <c r="B4" s="6">
        <f>'Impact (per1000kcal)'!F4</f>
        <v>6.2365049159530628</v>
      </c>
      <c r="C4" s="6">
        <f>'Impact (per1000kcal)'!H4</f>
        <v>5.2522676815731062</v>
      </c>
      <c r="D4" s="6">
        <f>'Impact (per1000kcal)'!J4</f>
        <v>38.25320858441696</v>
      </c>
      <c r="E4" s="6">
        <f>'Impact (per1000kcal)'!L4</f>
        <v>21.39913310075061</v>
      </c>
      <c r="F4" s="6">
        <f>'Impact (per1000kcal)'!N4</f>
        <v>515.48246114811309</v>
      </c>
    </row>
    <row r="5" spans="1:6">
      <c r="A5" s="151" t="s">
        <v>72</v>
      </c>
      <c r="B5" s="6">
        <f>'Impact (per1000kcal)'!F5</f>
        <v>4.6803268147219343</v>
      </c>
      <c r="C5" s="6">
        <f>'Impact (per1000kcal)'!H5</f>
        <v>4.0240513451166677</v>
      </c>
      <c r="D5" s="6">
        <f>'Impact (per1000kcal)'!J5</f>
        <v>37.909914558767973</v>
      </c>
      <c r="E5" s="6">
        <f>'Impact (per1000kcal)'!L5</f>
        <v>26.966704711994197</v>
      </c>
      <c r="F5" s="6">
        <f>'Impact (per1000kcal)'!N5</f>
        <v>495.1677193433697</v>
      </c>
    </row>
    <row r="6" spans="1:6">
      <c r="A6" s="151" t="s">
        <v>83</v>
      </c>
      <c r="B6" s="6">
        <f>'Impact (per1000kcal)'!F6</f>
        <v>2.1533352154919867</v>
      </c>
      <c r="C6" s="6">
        <f>'Impact (per1000kcal)'!H6</f>
        <v>1.6028463096029553</v>
      </c>
      <c r="D6" s="6">
        <f>'Impact (per1000kcal)'!J6</f>
        <v>15.762641579313254</v>
      </c>
      <c r="E6" s="6">
        <f>'Impact (per1000kcal)'!L6</f>
        <v>7.3764833383423021</v>
      </c>
      <c r="F6" s="6">
        <f>'Impact (per1000kcal)'!N6</f>
        <v>117.09964208628175</v>
      </c>
    </row>
    <row r="7" spans="1:6">
      <c r="A7" s="151" t="s">
        <v>91</v>
      </c>
      <c r="B7" s="6">
        <f>'Impact (per1000kcal)'!F7</f>
        <v>6.1109690464155104</v>
      </c>
      <c r="C7" s="6">
        <f>'Impact (per1000kcal)'!H7</f>
        <v>5.0459067196601008</v>
      </c>
      <c r="D7" s="6">
        <f>'Impact (per1000kcal)'!J7</f>
        <v>49.316014655790468</v>
      </c>
      <c r="E7" s="6">
        <f>'Impact (per1000kcal)'!L7</f>
        <v>24.271023097076444</v>
      </c>
      <c r="F7" s="6">
        <f>'Impact (per1000kcal)'!N7</f>
        <v>441.94813647461496</v>
      </c>
    </row>
    <row r="8" spans="1:6">
      <c r="A8" s="151" t="s">
        <v>96</v>
      </c>
      <c r="B8" s="6">
        <f>'Impact (per1000kcal)'!F8</f>
        <v>5.716777891480735</v>
      </c>
      <c r="C8" s="6">
        <f>'Impact (per1000kcal)'!H8</f>
        <v>4.3613981381869928</v>
      </c>
      <c r="D8" s="6">
        <f>'Impact (per1000kcal)'!J8</f>
        <v>42.957378592940522</v>
      </c>
      <c r="E8" s="6">
        <f>'Impact (per1000kcal)'!L8</f>
        <v>20.834474736077954</v>
      </c>
      <c r="F8" s="6">
        <f>'Impact (per1000kcal)'!N8</f>
        <v>330.42734556077431</v>
      </c>
    </row>
    <row r="9" spans="1:6">
      <c r="A9" s="151" t="s">
        <v>190</v>
      </c>
      <c r="B9" s="6">
        <f>'Impact (per1000kcal)'!F24</f>
        <v>6.3250317823544364</v>
      </c>
      <c r="C9" s="6">
        <f>'Impact (per1000kcal)'!H24</f>
        <v>5.0317187897279432</v>
      </c>
      <c r="D9" s="6">
        <f>'Impact (per1000kcal)'!J24</f>
        <v>49.910119501652673</v>
      </c>
      <c r="E9" s="6">
        <f>'Impact (per1000kcal)'!L24</f>
        <v>25.373162979913552</v>
      </c>
      <c r="F9" s="6">
        <f>'Impact (per1000kcal)'!N24</f>
        <v>465.88232901093318</v>
      </c>
    </row>
    <row r="11" spans="1:6" s="236" customFormat="1" ht="18">
      <c r="A11" s="177" t="s">
        <v>661</v>
      </c>
    </row>
    <row r="12" spans="1:6">
      <c r="A12" s="151" t="s">
        <v>117</v>
      </c>
      <c r="B12" s="6">
        <f>'Impact (per1000kcal)'!F9</f>
        <v>98.577478187600192</v>
      </c>
      <c r="C12" s="6">
        <f>'Impact (per1000kcal)'!H9</f>
        <v>30.511604589286627</v>
      </c>
      <c r="D12" s="6">
        <f>'Impact (per1000kcal)'!J9</f>
        <v>100.84867373965253</v>
      </c>
      <c r="E12" s="6">
        <f>'Impact (per1000kcal)'!L9</f>
        <v>93.156768412564674</v>
      </c>
      <c r="F12" s="6">
        <f>'Impact (per1000kcal)'!N9</f>
        <v>543.51021838070312</v>
      </c>
    </row>
    <row r="13" spans="1:6">
      <c r="A13" s="151" t="s">
        <v>130</v>
      </c>
      <c r="B13" s="6">
        <f>'Impact (per1000kcal)'!F10</f>
        <v>111.74066629443512</v>
      </c>
      <c r="C13" s="6">
        <f>'Impact (per1000kcal)'!H10</f>
        <v>34.069495626279547</v>
      </c>
      <c r="D13" s="6">
        <f>'Impact (per1000kcal)'!J10</f>
        <v>110.36584775730503</v>
      </c>
      <c r="E13" s="6">
        <f>'Impact (per1000kcal)'!L10</f>
        <v>104.96368881444256</v>
      </c>
      <c r="F13" s="6">
        <f>'Impact (per1000kcal)'!N10</f>
        <v>624.33556672250131</v>
      </c>
    </row>
    <row r="14" spans="1:6">
      <c r="A14" s="151" t="s">
        <v>135</v>
      </c>
      <c r="B14" s="6">
        <f>'Impact (per1000kcal)'!F11</f>
        <v>71.030034522439593</v>
      </c>
      <c r="C14" s="6">
        <f>'Impact (per1000kcal)'!H11</f>
        <v>21.410893747602607</v>
      </c>
      <c r="D14" s="6">
        <f>'Impact (per1000kcal)'!J11</f>
        <v>71.594808847973411</v>
      </c>
      <c r="E14" s="6">
        <f>'Impact (per1000kcal)'!L11</f>
        <v>67.247756041426925</v>
      </c>
      <c r="F14" s="6">
        <f>'Impact (per1000kcal)'!N11</f>
        <v>509.07724076205085</v>
      </c>
    </row>
    <row r="15" spans="1:6">
      <c r="A15" s="151" t="s">
        <v>218</v>
      </c>
      <c r="B15" s="6">
        <f>'Impact (per1000kcal)'!F29</f>
        <v>79.245848938826484</v>
      </c>
      <c r="C15" s="6">
        <f>'Impact (per1000kcal)'!H29</f>
        <v>24.077933832709117</v>
      </c>
      <c r="D15" s="6">
        <f>'Impact (per1000kcal)'!J29</f>
        <v>78.90070224719102</v>
      </c>
      <c r="E15" s="6">
        <f>'Impact (per1000kcal)'!L29</f>
        <v>75.34294631710361</v>
      </c>
      <c r="F15" s="6">
        <f>'Impact (per1000kcal)'!N29</f>
        <v>497.32551498127333</v>
      </c>
    </row>
    <row r="16" spans="1:6">
      <c r="A16" s="151" t="s">
        <v>219</v>
      </c>
      <c r="B16" s="6">
        <f>'Impact (per1000kcal)'!F30</f>
        <v>87.555275443510752</v>
      </c>
      <c r="C16" s="6">
        <f>'Impact (per1000kcal)'!H30</f>
        <v>28.224369747899161</v>
      </c>
      <c r="D16" s="6">
        <f>'Impact (per1000kcal)'!J30</f>
        <v>87.741963452047514</v>
      </c>
      <c r="E16" s="6">
        <f>'Impact (per1000kcal)'!L30</f>
        <v>82.844164332399615</v>
      </c>
      <c r="F16" s="6">
        <f>'Impact (per1000kcal)'!N30</f>
        <v>467.36597305588919</v>
      </c>
    </row>
    <row r="17" spans="1:6">
      <c r="A17" s="151" t="s">
        <v>221</v>
      </c>
      <c r="B17" s="6">
        <f>'Impact (per1000kcal)'!F31</f>
        <v>164.72546854083001</v>
      </c>
      <c r="C17" s="6">
        <f>'Impact (per1000kcal)'!H31</f>
        <v>50.526070950468558</v>
      </c>
      <c r="D17" s="6">
        <f>'Impact (per1000kcal)'!J31</f>
        <v>162.12722556894252</v>
      </c>
      <c r="E17" s="6">
        <f>'Impact (per1000kcal)'!L31</f>
        <v>152.35615796519414</v>
      </c>
      <c r="F17" s="6">
        <f>'Impact (per1000kcal)'!N31</f>
        <v>805.95262717536821</v>
      </c>
    </row>
    <row r="19" spans="1:6" s="236" customFormat="1" ht="18">
      <c r="A19" s="177" t="s">
        <v>662</v>
      </c>
    </row>
    <row r="20" spans="1:6">
      <c r="A20" s="151" t="s">
        <v>139</v>
      </c>
      <c r="B20" s="6">
        <f>'Impact (per1000kcal)'!F12</f>
        <v>87.004735449735449</v>
      </c>
      <c r="C20" s="6">
        <f>'Impact (per1000kcal)'!H12</f>
        <v>9.8342989417989433</v>
      </c>
      <c r="D20" s="6">
        <f>'Impact (per1000kcal)'!J12</f>
        <v>35.557328042328045</v>
      </c>
      <c r="E20" s="6">
        <f>'Impact (per1000kcal)'!L12</f>
        <v>24.89070105820106</v>
      </c>
      <c r="F20" s="6">
        <f>'Impact (per1000kcal)'!N12</f>
        <v>521.69010582010583</v>
      </c>
    </row>
    <row r="21" spans="1:6">
      <c r="A21" s="151" t="s">
        <v>142</v>
      </c>
      <c r="B21" s="6">
        <f>'Impact (per1000kcal)'!F13</f>
        <v>55.456855531027713</v>
      </c>
      <c r="C21" s="6">
        <f>'Impact (per1000kcal)'!H13</f>
        <v>7.8376257051753768</v>
      </c>
      <c r="D21" s="6">
        <f>'Impact (per1000kcal)'!J13</f>
        <v>23.860596026490075</v>
      </c>
      <c r="E21" s="6">
        <f>'Impact (per1000kcal)'!L13</f>
        <v>17.545057640421881</v>
      </c>
      <c r="F21" s="6">
        <f>'Impact (per1000kcal)'!N13</f>
        <v>335.83161638459649</v>
      </c>
    </row>
    <row r="22" spans="1:6">
      <c r="A22" s="151" t="s">
        <v>144</v>
      </c>
      <c r="B22" s="6">
        <f>'Impact (per1000kcal)'!F14</f>
        <v>135.87766362252663</v>
      </c>
      <c r="C22" s="6">
        <f>'Impact (per1000kcal)'!H14</f>
        <v>15.740068493150687</v>
      </c>
      <c r="D22" s="6">
        <f>'Impact (per1000kcal)'!J14</f>
        <v>60.943112633181123</v>
      </c>
      <c r="E22" s="6">
        <f>'Impact (per1000kcal)'!L14</f>
        <v>42.790702688990365</v>
      </c>
      <c r="F22" s="6">
        <f>'Impact (per1000kcal)'!N14</f>
        <v>922.91707255200413</v>
      </c>
    </row>
    <row r="23" spans="1:6">
      <c r="A23" s="151" t="s">
        <v>148</v>
      </c>
      <c r="B23" s="6">
        <f>'Impact (per1000kcal)'!F15</f>
        <v>141.87567108392798</v>
      </c>
      <c r="C23" s="6">
        <f>'Impact (per1000kcal)'!H15</f>
        <v>15.991629856155853</v>
      </c>
      <c r="D23" s="6">
        <f>'Impact (per1000kcal)'!J15</f>
        <v>55.044489749688545</v>
      </c>
      <c r="E23" s="6">
        <f>'Impact (per1000kcal)'!L15</f>
        <v>39.605867029108637</v>
      </c>
      <c r="F23" s="6">
        <f>'Impact (per1000kcal)'!N15</f>
        <v>730.26056178502677</v>
      </c>
    </row>
    <row r="24" spans="1:6">
      <c r="A24" s="151" t="s">
        <v>150</v>
      </c>
      <c r="B24" s="6">
        <f>'Impact (per1000kcal)'!F16</f>
        <v>135.41363231682854</v>
      </c>
      <c r="C24" s="6">
        <f>'Impact (per1000kcal)'!H16</f>
        <v>15.08673782526032</v>
      </c>
      <c r="D24" s="6">
        <f>'Impact (per1000kcal)'!J16</f>
        <v>53.484860373272802</v>
      </c>
      <c r="E24" s="6">
        <f>'Impact (per1000kcal)'!L16</f>
        <v>39.667510329736267</v>
      </c>
      <c r="F24" s="6">
        <f>'Impact (per1000kcal)'!N16</f>
        <v>874.88224263710742</v>
      </c>
    </row>
    <row r="25" spans="1:6">
      <c r="A25" s="151" t="s">
        <v>216</v>
      </c>
      <c r="B25" s="6">
        <f>'Impact (per1000kcal)'!F28</f>
        <v>113.17605236429299</v>
      </c>
      <c r="C25" s="6">
        <f>'Impact (per1000kcal)'!H28</f>
        <v>12.614778868700551</v>
      </c>
      <c r="D25" s="6">
        <f>'Impact (per1000kcal)'!J28</f>
        <v>44.751658328004112</v>
      </c>
      <c r="E25" s="6">
        <f>'Impact (per1000kcal)'!L28</f>
        <v>32.751106596947928</v>
      </c>
      <c r="F25" s="6">
        <f>'Impact (per1000kcal)'!N28</f>
        <v>717.48747946682727</v>
      </c>
    </row>
    <row r="27" spans="1:6" s="237" customFormat="1" ht="18">
      <c r="A27" s="176" t="s">
        <v>162</v>
      </c>
    </row>
    <row r="28" spans="1:6">
      <c r="A28" s="153" t="s">
        <v>161</v>
      </c>
      <c r="B28" s="71">
        <f>'Impact (per1000kcal)'!F17</f>
        <v>17.566659222329644</v>
      </c>
      <c r="C28" s="71">
        <f>'Impact (per1000kcal)'!H17</f>
        <v>5.8050466585360869</v>
      </c>
      <c r="D28" s="71">
        <f>'Impact (per1000kcal)'!J17</f>
        <v>28.365913444231889</v>
      </c>
      <c r="E28" s="71">
        <f>'Impact (per1000kcal)'!L17</f>
        <v>19.641733354683129</v>
      </c>
      <c r="F28" s="71">
        <f>'Impact (per1000kcal)'!N17</f>
        <v>318.87901648067856</v>
      </c>
    </row>
    <row r="29" spans="1:6">
      <c r="A29" s="153" t="s">
        <v>167</v>
      </c>
      <c r="B29" s="71">
        <f>'Impact (per1000kcal)'!F18</f>
        <v>18.660825522942936</v>
      </c>
      <c r="C29" s="71">
        <f>'Impact (per1000kcal)'!H18</f>
        <v>6.6217989747002859</v>
      </c>
      <c r="D29" s="71">
        <f>'Impact (per1000kcal)'!J18</f>
        <v>24.991858235821962</v>
      </c>
      <c r="E29" s="71">
        <f>'Impact (per1000kcal)'!L18</f>
        <v>23.65002872345206</v>
      </c>
      <c r="F29" s="71">
        <f>'Impact (per1000kcal)'!N18</f>
        <v>371.35957389700121</v>
      </c>
    </row>
    <row r="30" spans="1:6">
      <c r="A30" s="153" t="s">
        <v>168</v>
      </c>
      <c r="B30" s="71">
        <f>'Impact (per1000kcal)'!F19</f>
        <v>3.2224474271331647</v>
      </c>
      <c r="C30" s="71">
        <f>'Impact (per1000kcal)'!H19</f>
        <v>2.7970753168868256</v>
      </c>
      <c r="D30" s="71">
        <f>'Impact (per1000kcal)'!J19</f>
        <v>25.749658982419319</v>
      </c>
      <c r="E30" s="71">
        <f>'Impact (per1000kcal)'!L19</f>
        <v>16.746058127620483</v>
      </c>
      <c r="F30" s="71">
        <f>'Impact (per1000kcal)'!N19</f>
        <v>533.96990103102803</v>
      </c>
    </row>
    <row r="31" spans="1:6">
      <c r="A31" s="153" t="s">
        <v>173</v>
      </c>
      <c r="B31" s="71">
        <f>'Impact (per1000kcal)'!F20</f>
        <v>23.593359324236513</v>
      </c>
      <c r="C31" s="71">
        <f>'Impact (per1000kcal)'!H20</f>
        <v>6.8267420402859003</v>
      </c>
      <c r="D31" s="71">
        <f>'Impact (per1000kcal)'!J20</f>
        <v>28.700904483430797</v>
      </c>
      <c r="E31" s="71">
        <f>'Impact (per1000kcal)'!L20</f>
        <v>25.000670565302141</v>
      </c>
      <c r="F31" s="71">
        <f>'Impact (per1000kcal)'!N20</f>
        <v>330.77125406107859</v>
      </c>
    </row>
    <row r="32" spans="1:6">
      <c r="A32" s="153" t="s">
        <v>175</v>
      </c>
      <c r="B32" s="71">
        <f>'Impact (per1000kcal)'!F21</f>
        <v>10.926474460242233</v>
      </c>
      <c r="C32" s="71">
        <f>'Impact (per1000kcal)'!H21</f>
        <v>5.2037783043707222</v>
      </c>
      <c r="D32" s="71">
        <f>'Impact (per1000kcal)'!J21</f>
        <v>43.518601895734598</v>
      </c>
      <c r="E32" s="71">
        <f>'Impact (per1000kcal)'!L21</f>
        <v>23.425197472353872</v>
      </c>
      <c r="F32" s="71">
        <f>'Impact (per1000kcal)'!N21</f>
        <v>965.20451553449175</v>
      </c>
    </row>
    <row r="33" spans="1:6">
      <c r="A33" s="153" t="s">
        <v>227</v>
      </c>
      <c r="B33" s="71">
        <f>'Impact (per1000kcal)'!F32</f>
        <v>1.8986666666666667</v>
      </c>
      <c r="C33" s="71">
        <f>'Impact (per1000kcal)'!H32</f>
        <v>1.8407314814814817</v>
      </c>
      <c r="D33" s="71">
        <f>'Impact (per1000kcal)'!J32</f>
        <v>16.373305555555557</v>
      </c>
      <c r="E33" s="71">
        <f>'Impact (per1000kcal)'!L32</f>
        <v>11.689574074074077</v>
      </c>
      <c r="F33" s="71">
        <f>'Impact (per1000kcal)'!N32</f>
        <v>513.43702777777787</v>
      </c>
    </row>
    <row r="35" spans="1:6" s="238" customFormat="1" ht="18">
      <c r="A35" s="175" t="s">
        <v>27</v>
      </c>
    </row>
    <row r="36" spans="1:6">
      <c r="A36" s="150" t="s">
        <v>178</v>
      </c>
      <c r="B36" s="10">
        <f>'Impact (per1000kcal)'!F22</f>
        <v>1.5223664489126443</v>
      </c>
      <c r="C36" s="10">
        <f>'Impact (per1000kcal)'!H22</f>
        <v>4.8661802550832842</v>
      </c>
      <c r="D36" s="10">
        <f>'Impact (per1000kcal)'!J22</f>
        <v>5.8430134894375172</v>
      </c>
      <c r="E36" s="10">
        <f>'Impact (per1000kcal)'!L22</f>
        <v>5.6452900087667199</v>
      </c>
      <c r="F36" s="10">
        <f>'Impact (per1000kcal)'!N22</f>
        <v>237.30158649359464</v>
      </c>
    </row>
    <row r="37" spans="1:6">
      <c r="A37" s="150" t="s">
        <v>184</v>
      </c>
      <c r="B37" s="10">
        <f>'Impact (per1000kcal)'!F23</f>
        <v>3.3614718614718613</v>
      </c>
      <c r="C37" s="10">
        <f>'Impact (per1000kcal)'!H23</f>
        <v>0.84445385532342043</v>
      </c>
      <c r="D37" s="10">
        <f>'Impact (per1000kcal)'!J23</f>
        <v>6.2544544827153521</v>
      </c>
      <c r="E37" s="10">
        <f>'Impact (per1000kcal)'!L23</f>
        <v>4.5381454294497781</v>
      </c>
      <c r="F37" s="10">
        <f>'Impact (per1000kcal)'!N23</f>
        <v>176.33686241294936</v>
      </c>
    </row>
    <row r="38" spans="1:6">
      <c r="A38" s="150" t="s">
        <v>193</v>
      </c>
      <c r="B38" s="10">
        <f>'Impact (per1000kcal)'!F25</f>
        <v>4.0443374386005626</v>
      </c>
      <c r="C38" s="10">
        <f>'Impact (per1000kcal)'!H25</f>
        <v>1.9421008138706093</v>
      </c>
      <c r="D38" s="10">
        <f>'Impact (per1000kcal)'!J25</f>
        <v>12.499488913568378</v>
      </c>
      <c r="E38" s="10">
        <f>'Impact (per1000kcal)'!L25</f>
        <v>8.3198102626155475</v>
      </c>
      <c r="F38" s="10">
        <f>'Impact (per1000kcal)'!N25</f>
        <v>342.48696038942018</v>
      </c>
    </row>
    <row r="39" spans="1:6">
      <c r="A39" s="150" t="s">
        <v>196</v>
      </c>
      <c r="B39" s="10">
        <f>'Impact (per1000kcal)'!F26</f>
        <v>1.812470578165789</v>
      </c>
      <c r="C39" s="10">
        <f>'Impact (per1000kcal)'!H26</f>
        <v>3.6127016732999522</v>
      </c>
      <c r="D39" s="10">
        <f>'Impact (per1000kcal)'!J26</f>
        <v>5.7275787791900248</v>
      </c>
      <c r="E39" s="10">
        <f>'Impact (per1000kcal)'!L26</f>
        <v>6.4770973309938524</v>
      </c>
      <c r="F39" s="10">
        <f>'Impact (per1000kcal)'!N26</f>
        <v>331.11353618350671</v>
      </c>
    </row>
    <row r="40" spans="1:6">
      <c r="A40" s="150" t="s">
        <v>209</v>
      </c>
      <c r="B40" s="10">
        <f>'Impact (per1000kcal)'!F27</f>
        <v>1.8305067596237337</v>
      </c>
      <c r="C40" s="10">
        <f>'Impact (per1000kcal)'!H27</f>
        <v>0.98574897675420581</v>
      </c>
      <c r="D40" s="10">
        <f>'Impact (per1000kcal)'!J27</f>
        <v>5.3082701760570288</v>
      </c>
      <c r="E40" s="10">
        <f>'Impact (per1000kcal)'!L27</f>
        <v>3.7359268615892804</v>
      </c>
      <c r="F40" s="10">
        <f>'Impact (per1000kcal)'!N27</f>
        <v>197.32360939754167</v>
      </c>
    </row>
    <row r="41" spans="1:6">
      <c r="A41" s="150" t="s">
        <v>26</v>
      </c>
      <c r="B41" s="10">
        <f>'Impact (per1000kcal)'!F2</f>
        <v>3.7952530660365325</v>
      </c>
      <c r="C41" s="10">
        <f>'Impact (per1000kcal)'!H2</f>
        <v>4.6557413862619095</v>
      </c>
      <c r="D41" s="10">
        <f>'Impact (per1000kcal)'!J2</f>
        <v>7.18368531721931</v>
      </c>
      <c r="E41" s="10">
        <f>'Impact (per1000kcal)'!L2</f>
        <v>6.4303232671726125</v>
      </c>
      <c r="F41" s="10">
        <f>'Impact (per1000kcal)'!N2</f>
        <v>209.44315009416286</v>
      </c>
    </row>
    <row r="42" spans="1:6" ht="16.2" thickBot="1"/>
    <row r="43" spans="1:6" ht="16.2" thickBot="1">
      <c r="A43" s="163" t="s">
        <v>663</v>
      </c>
      <c r="B43" s="164" t="s">
        <v>656</v>
      </c>
      <c r="C43" s="165" t="s">
        <v>648</v>
      </c>
      <c r="D43" s="165" t="s">
        <v>657</v>
      </c>
      <c r="E43" s="165" t="s">
        <v>658</v>
      </c>
      <c r="F43" s="166" t="s">
        <v>659</v>
      </c>
    </row>
    <row r="44" spans="1:6" s="4" customFormat="1" ht="16.2" thickBot="1">
      <c r="A44" s="167" t="s">
        <v>660</v>
      </c>
      <c r="B44" s="4">
        <f>AVERAGE(B3:B9)</f>
        <v>5.3239191593232205</v>
      </c>
      <c r="C44" s="4">
        <f>AVERAGE(C3:C9)</f>
        <v>4.6780392560640882</v>
      </c>
      <c r="D44" s="4">
        <f>AVERAGE(D3:D9)</f>
        <v>39.963808458722234</v>
      </c>
      <c r="E44" s="4">
        <f>AVERAGE(E3:E9)</f>
        <v>21.224831463997628</v>
      </c>
      <c r="F44" s="168">
        <f t="shared" ref="F44" si="0">AVERAGE(F3:F9)</f>
        <v>386.880791916438</v>
      </c>
    </row>
    <row r="45" spans="1:6" s="4" customFormat="1" ht="16.2" thickBot="1">
      <c r="A45" s="169" t="s">
        <v>661</v>
      </c>
      <c r="B45" s="4">
        <f>AVERAGE(B12:B17)</f>
        <v>102.1457953212737</v>
      </c>
      <c r="C45" s="4">
        <f>AVERAGE(C12:C17)</f>
        <v>31.470061415707605</v>
      </c>
      <c r="D45" s="4">
        <f>AVERAGE(D12:D17)</f>
        <v>101.92987026885201</v>
      </c>
      <c r="E45" s="4">
        <f>AVERAGE(E12:E17)</f>
        <v>95.985246980521922</v>
      </c>
      <c r="F45" s="168">
        <f t="shared" ref="F45" si="1">AVERAGE(F12:F17)</f>
        <v>574.59452351296432</v>
      </c>
    </row>
    <row r="46" spans="1:6" s="4" customFormat="1" ht="16.2" thickBot="1">
      <c r="A46" s="170" t="s">
        <v>662</v>
      </c>
      <c r="B46" s="4">
        <f>AVERAGE(B20:B25)</f>
        <v>111.46743506138988</v>
      </c>
      <c r="C46" s="4">
        <f>AVERAGE(C20:C25)</f>
        <v>12.850856615040287</v>
      </c>
      <c r="D46" s="4">
        <f>AVERAGE(D20:D25)</f>
        <v>45.607007525494112</v>
      </c>
      <c r="E46" s="4">
        <f>AVERAGE(E20:E25)</f>
        <v>32.875157557234353</v>
      </c>
      <c r="F46" s="168">
        <f>AVERAGE(F20:F25)</f>
        <v>683.84484644094471</v>
      </c>
    </row>
    <row r="47" spans="1:6" s="4" customFormat="1" ht="16.2" thickBot="1">
      <c r="A47" s="171" t="s">
        <v>162</v>
      </c>
      <c r="B47" s="4">
        <f>AVERAGE(B28:B33)</f>
        <v>12.644738770591859</v>
      </c>
      <c r="C47" s="4">
        <f>AVERAGE(C28:C33)</f>
        <v>4.8491954627102167</v>
      </c>
      <c r="D47" s="4">
        <f t="shared" ref="D47:F47" si="2">AVERAGE(D28:D33)</f>
        <v>27.950040432865691</v>
      </c>
      <c r="E47" s="4">
        <f t="shared" si="2"/>
        <v>20.025543719580963</v>
      </c>
      <c r="F47" s="168">
        <f t="shared" si="2"/>
        <v>505.60354813034269</v>
      </c>
    </row>
    <row r="48" spans="1:6" s="4" customFormat="1" ht="16.2" thickBot="1">
      <c r="A48" s="172" t="s">
        <v>27</v>
      </c>
      <c r="B48" s="173">
        <f>AVERAGE(B36:B41)</f>
        <v>2.7277343588018539</v>
      </c>
      <c r="C48" s="173">
        <f>AVERAGE(C36:C41)</f>
        <v>2.8178211600988967</v>
      </c>
      <c r="D48" s="173">
        <f>AVERAGE(D36:D41)</f>
        <v>7.136081859697935</v>
      </c>
      <c r="E48" s="173">
        <f>AVERAGE(E36:E41)</f>
        <v>5.8577655267646316</v>
      </c>
      <c r="F48" s="174">
        <f t="shared" ref="F48" si="3">AVERAGE(F36:F41)</f>
        <v>249.00095082852923</v>
      </c>
    </row>
    <row r="49" spans="1:1" s="4" customFormat="1">
      <c r="A49" s="162"/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66"/>
  <sheetViews>
    <sheetView workbookViewId="0">
      <pane xSplit="2" topLeftCell="C1" activePane="topRight" state="frozen"/>
      <selection activeCell="D3" sqref="D3"/>
      <selection pane="topRight" activeCell="D3" sqref="D3"/>
    </sheetView>
  </sheetViews>
  <sheetFormatPr defaultColWidth="10.796875" defaultRowHeight="15.6"/>
  <cols>
    <col min="1" max="1" width="10.796875" style="5" customWidth="1"/>
    <col min="2" max="2" width="57.69921875" style="5" customWidth="1"/>
    <col min="3" max="3" width="18.296875" style="5" bestFit="1" customWidth="1"/>
    <col min="4" max="4" width="18.296875" style="5" customWidth="1"/>
    <col min="5" max="5" width="33.5" style="49" bestFit="1" customWidth="1"/>
    <col min="6" max="6" width="25.19921875" style="5" bestFit="1" customWidth="1"/>
    <col min="7" max="7" width="30.5" style="49" bestFit="1" customWidth="1"/>
    <col min="8" max="8" width="33" style="5" bestFit="1" customWidth="1"/>
    <col min="9" max="9" width="30.19921875" style="49" bestFit="1" customWidth="1"/>
    <col min="10" max="10" width="30.19921875" style="5" customWidth="1"/>
    <col min="11" max="11" width="24" style="49" bestFit="1" customWidth="1"/>
    <col min="12" max="12" width="24" style="5" customWidth="1"/>
    <col min="13" max="13" width="36.19921875" style="49" bestFit="1" customWidth="1"/>
    <col min="14" max="14" width="38" style="5" bestFit="1" customWidth="1"/>
    <col min="15" max="15" width="39.19921875" style="49" bestFit="1" customWidth="1"/>
    <col min="16" max="16" width="40.5" style="5" bestFit="1" customWidth="1"/>
    <col min="17" max="16384" width="10.796875" style="5"/>
  </cols>
  <sheetData>
    <row r="1" spans="1:16">
      <c r="A1" s="247" t="s">
        <v>664</v>
      </c>
      <c r="B1" s="247"/>
      <c r="C1" s="247"/>
      <c r="D1" s="247"/>
      <c r="E1" s="247"/>
      <c r="F1" s="32"/>
      <c r="G1" s="49" t="s">
        <v>665</v>
      </c>
      <c r="I1" s="49" t="s">
        <v>666</v>
      </c>
      <c r="K1" s="49" t="s">
        <v>667</v>
      </c>
      <c r="M1" s="49" t="s">
        <v>668</v>
      </c>
      <c r="O1" s="49" t="s">
        <v>669</v>
      </c>
    </row>
    <row r="2" spans="1:16" s="64" customFormat="1" ht="16.2" thickBot="1">
      <c r="A2" s="68" t="s">
        <v>0</v>
      </c>
      <c r="B2" s="67" t="s">
        <v>643</v>
      </c>
      <c r="C2" s="66" t="s">
        <v>25</v>
      </c>
      <c r="D2" s="66" t="s">
        <v>644</v>
      </c>
      <c r="E2" s="65" t="s">
        <v>248</v>
      </c>
      <c r="F2" s="64" t="s">
        <v>646</v>
      </c>
      <c r="G2" s="65" t="s">
        <v>250</v>
      </c>
      <c r="H2" s="64" t="s">
        <v>648</v>
      </c>
      <c r="I2" s="65" t="s">
        <v>252</v>
      </c>
      <c r="J2" s="64" t="s">
        <v>650</v>
      </c>
      <c r="K2" s="65" t="s">
        <v>254</v>
      </c>
      <c r="L2" s="64" t="s">
        <v>652</v>
      </c>
      <c r="M2" s="65" t="s">
        <v>256</v>
      </c>
      <c r="N2" s="64" t="s">
        <v>654</v>
      </c>
      <c r="O2" s="65" t="s">
        <v>258</v>
      </c>
      <c r="P2" s="64" t="s">
        <v>670</v>
      </c>
    </row>
    <row r="3" spans="1:16" s="10" customFormat="1" ht="16.2" thickBot="1">
      <c r="A3" s="9" t="s">
        <v>26</v>
      </c>
      <c r="B3" s="63" t="s">
        <v>671</v>
      </c>
      <c r="C3" s="9">
        <f>'Food full composition_all'!$BS$3</f>
        <v>85.19</v>
      </c>
      <c r="D3" s="9">
        <f>100/C3</f>
        <v>1.1738466956215519</v>
      </c>
      <c r="E3" s="70" t="e">
        <f>SUM('Complete impact 100gDM'!G3:G21)</f>
        <v>#N/A</v>
      </c>
      <c r="F3" s="10" t="e">
        <f t="shared" ref="F3:F32" si="0">E3*D3</f>
        <v>#N/A</v>
      </c>
      <c r="G3" s="70" t="e">
        <f>SUM('Impact (100g DM)'!$I$3:$I$21)</f>
        <v>#N/A</v>
      </c>
      <c r="H3" s="10" t="e">
        <f t="shared" ref="H3:H32" si="1">G3*D3</f>
        <v>#N/A</v>
      </c>
      <c r="I3" s="70" t="e">
        <f>SUM('Impact (100g DM)'!$K$3:$K$21)</f>
        <v>#N/A</v>
      </c>
      <c r="J3" s="10" t="e">
        <f t="shared" ref="J3:J32" si="2">I3*D3</f>
        <v>#N/A</v>
      </c>
      <c r="K3" s="70" t="e">
        <f>SUM('Impact (100g DM)'!$M$3:$M$21)</f>
        <v>#N/A</v>
      </c>
      <c r="L3" s="10" t="e">
        <f t="shared" ref="L3:L32" si="3">K3*D3</f>
        <v>#N/A</v>
      </c>
      <c r="M3" s="70" t="e">
        <f>SUM('Impact (100g DM)'!$O$3:$O$21)</f>
        <v>#N/A</v>
      </c>
      <c r="N3" s="10" t="e">
        <f>SUM('Impact (100g DM)'!$O$3:$O$21)*D3</f>
        <v>#N/A</v>
      </c>
      <c r="O3" s="70" t="e">
        <f>SUM('Impact (100g DM)'!$Q$3:$Q$21)</f>
        <v>#REF!</v>
      </c>
      <c r="P3" s="10" t="e">
        <f t="shared" ref="P3:P32" si="4">O3*D3</f>
        <v>#REF!</v>
      </c>
    </row>
    <row r="4" spans="1:16" s="6" customFormat="1" ht="16.8" thickTop="1" thickBot="1">
      <c r="A4" s="7" t="s">
        <v>46</v>
      </c>
      <c r="B4" s="61" t="s">
        <v>672</v>
      </c>
      <c r="C4" s="7">
        <f>'Food full composition_all'!$BS$4</f>
        <v>101</v>
      </c>
      <c r="D4" s="7">
        <f t="shared" ref="D4:D32" si="5">100/C4</f>
        <v>0.99009900990099009</v>
      </c>
      <c r="E4" s="80" t="e">
        <f>SUM('Impact (100g DM)'!$G$22:$G$38)</f>
        <v>#N/A</v>
      </c>
      <c r="F4" s="81" t="e">
        <f t="shared" si="0"/>
        <v>#N/A</v>
      </c>
      <c r="G4" s="82" t="e">
        <f>SUM('Impact (100g DM)'!$I$22:$I$38)</f>
        <v>#N/A</v>
      </c>
      <c r="H4" s="81" t="e">
        <f t="shared" si="1"/>
        <v>#N/A</v>
      </c>
      <c r="I4" s="82" t="e">
        <f>SUM('Impact (100g DM)'!$K$22:$K$38)</f>
        <v>#N/A</v>
      </c>
      <c r="J4" s="81" t="e">
        <f t="shared" si="2"/>
        <v>#N/A</v>
      </c>
      <c r="K4" s="82" t="e">
        <f>SUM('Impact (100g DM)'!$M$22:$M$38)</f>
        <v>#N/A</v>
      </c>
      <c r="L4" s="81" t="e">
        <f t="shared" si="3"/>
        <v>#N/A</v>
      </c>
      <c r="M4" s="82" t="e">
        <f>SUM('Impact (100g DM)'!$O$22:$O$38)</f>
        <v>#N/A</v>
      </c>
      <c r="N4" s="81" t="e">
        <f>SUM('Impact (100g DM)'!$O$22:$O$38)*D4</f>
        <v>#N/A</v>
      </c>
      <c r="O4" s="82" t="e">
        <f>SUM('Impact (100g DM)'!$Q$22:$Q$38)</f>
        <v>#REF!</v>
      </c>
      <c r="P4" s="83" t="e">
        <f t="shared" si="4"/>
        <v>#REF!</v>
      </c>
    </row>
    <row r="5" spans="1:16" s="6" customFormat="1" ht="16.8" thickTop="1" thickBot="1">
      <c r="A5" s="7" t="s">
        <v>59</v>
      </c>
      <c r="B5" s="62" t="s">
        <v>673</v>
      </c>
      <c r="C5" s="7">
        <f>'Food full composition_all'!$BS$5</f>
        <v>105.1</v>
      </c>
      <c r="D5" s="7">
        <f t="shared" si="5"/>
        <v>0.95147478591817325</v>
      </c>
      <c r="E5" s="84" t="e">
        <f>SUM('Impact (100g DM)'!$G$39:$G$53)</f>
        <v>#N/A</v>
      </c>
      <c r="F5" s="6" t="e">
        <f t="shared" si="0"/>
        <v>#N/A</v>
      </c>
      <c r="G5" s="69" t="e">
        <f>SUM('Impact (100g DM)'!$I$39:$I$53)</f>
        <v>#N/A</v>
      </c>
      <c r="H5" s="6" t="e">
        <f t="shared" si="1"/>
        <v>#N/A</v>
      </c>
      <c r="I5" s="69" t="e">
        <f>SUM('Impact (100g DM)'!$K$39:$K$53)</f>
        <v>#N/A</v>
      </c>
      <c r="J5" s="6" t="e">
        <f t="shared" si="2"/>
        <v>#N/A</v>
      </c>
      <c r="K5" s="69" t="e">
        <f>SUM('Impact (100g DM)'!$M$39:$M$53)</f>
        <v>#N/A</v>
      </c>
      <c r="L5" s="6" t="e">
        <f t="shared" si="3"/>
        <v>#N/A</v>
      </c>
      <c r="M5" s="69" t="e">
        <f>SUM('Impact (100g DM)'!$O$39:$O$53)</f>
        <v>#N/A</v>
      </c>
      <c r="N5" s="6" t="e">
        <f>SUM('Impact (100g DM)'!$O$39:$O$53)*D5</f>
        <v>#N/A</v>
      </c>
      <c r="O5" s="69" t="e">
        <f>SUM('Impact (100g DM)'!$Q$39:$Q$53)</f>
        <v>#REF!</v>
      </c>
      <c r="P5" s="85" t="e">
        <f t="shared" si="4"/>
        <v>#REF!</v>
      </c>
    </row>
    <row r="6" spans="1:16" s="6" customFormat="1" ht="16.8" thickTop="1" thickBot="1">
      <c r="A6" s="7" t="s">
        <v>72</v>
      </c>
      <c r="B6" s="61" t="s">
        <v>674</v>
      </c>
      <c r="C6" s="7">
        <f>'Food full composition_all'!$BS$6</f>
        <v>103.67749999999999</v>
      </c>
      <c r="D6" s="7">
        <f t="shared" si="5"/>
        <v>0.9645294302042392</v>
      </c>
      <c r="E6" s="84" t="e">
        <f>SUM('Impact (100g DM)'!$G$54:$G$73)</f>
        <v>#N/A</v>
      </c>
      <c r="F6" s="6" t="e">
        <f t="shared" si="0"/>
        <v>#N/A</v>
      </c>
      <c r="G6" s="69" t="e">
        <f>SUM('Impact (100g DM)'!$I$54:$I$73)</f>
        <v>#N/A</v>
      </c>
      <c r="H6" s="6" t="e">
        <f t="shared" si="1"/>
        <v>#N/A</v>
      </c>
      <c r="I6" s="69" t="e">
        <f>SUM('Impact (100g DM)'!$K$54:$K$73)</f>
        <v>#N/A</v>
      </c>
      <c r="J6" s="6" t="e">
        <f t="shared" si="2"/>
        <v>#N/A</v>
      </c>
      <c r="K6" s="69" t="e">
        <f>SUM('Impact (100g DM)'!$M$54:$M$73)</f>
        <v>#N/A</v>
      </c>
      <c r="L6" s="6" t="e">
        <f t="shared" si="3"/>
        <v>#N/A</v>
      </c>
      <c r="M6" s="69" t="e">
        <f>SUM('Impact (100g DM)'!$O$54:$O$73)</f>
        <v>#N/A</v>
      </c>
      <c r="N6" s="6" t="e">
        <f>SUM('Impact (100g DM)'!$O$54:$O$73)*D6</f>
        <v>#N/A</v>
      </c>
      <c r="O6" s="69" t="e">
        <f>SUM('Impact (100g DM)'!$Q$54:$Q$73)</f>
        <v>#REF!</v>
      </c>
      <c r="P6" s="85" t="e">
        <f t="shared" si="4"/>
        <v>#REF!</v>
      </c>
    </row>
    <row r="7" spans="1:16" s="6" customFormat="1" ht="16.8" thickTop="1" thickBot="1">
      <c r="A7" s="7" t="s">
        <v>83</v>
      </c>
      <c r="B7" s="23" t="s">
        <v>675</v>
      </c>
      <c r="C7" s="7">
        <f>'Food full composition_all'!$BS$7</f>
        <v>91.502500000000012</v>
      </c>
      <c r="D7" s="7">
        <f t="shared" si="5"/>
        <v>1.0928663151280018</v>
      </c>
      <c r="E7" s="84" t="e">
        <f>SUM('Impact (100g DM)'!$G$74:$G$85)</f>
        <v>#N/A</v>
      </c>
      <c r="F7" s="6" t="e">
        <f t="shared" si="0"/>
        <v>#N/A</v>
      </c>
      <c r="G7" s="69" t="e">
        <f>SUM('Impact (100g DM)'!$I$74:$I$85)</f>
        <v>#N/A</v>
      </c>
      <c r="H7" s="6" t="e">
        <f t="shared" si="1"/>
        <v>#N/A</v>
      </c>
      <c r="I7" s="69" t="e">
        <f>SUM('Impact (100g DM)'!$K$74:$K$85)</f>
        <v>#N/A</v>
      </c>
      <c r="J7" s="6" t="e">
        <f t="shared" si="2"/>
        <v>#N/A</v>
      </c>
      <c r="K7" s="69" t="e">
        <f>SUM('Impact (100g DM)'!$M$74:$M$85)</f>
        <v>#N/A</v>
      </c>
      <c r="L7" s="6" t="e">
        <f t="shared" si="3"/>
        <v>#N/A</v>
      </c>
      <c r="M7" s="69" t="e">
        <f>SUM('Impact (100g DM)'!$O$74:$O$85)</f>
        <v>#N/A</v>
      </c>
      <c r="N7" s="6" t="e">
        <f>SUM('Impact (100g DM)'!$O$74:$O$85)*D7</f>
        <v>#N/A</v>
      </c>
      <c r="O7" s="69" t="e">
        <f>SUM('Impact (100g DM)'!$Q$74:$Q$85)</f>
        <v>#REF!</v>
      </c>
      <c r="P7" s="85" t="e">
        <f t="shared" si="4"/>
        <v>#REF!</v>
      </c>
    </row>
    <row r="8" spans="1:16" s="6" customFormat="1" ht="16.8" thickTop="1" thickBot="1">
      <c r="A8" s="7" t="s">
        <v>91</v>
      </c>
      <c r="B8" s="112" t="s">
        <v>676</v>
      </c>
      <c r="C8" s="7">
        <f>'Food full composition_all'!$BS$8</f>
        <v>84.077500000000001</v>
      </c>
      <c r="D8" s="7">
        <f t="shared" si="5"/>
        <v>1.189378846897208</v>
      </c>
      <c r="E8" s="84" t="e">
        <f>SUM('Impact (100g DM)'!$G$86:$G$99)</f>
        <v>#N/A</v>
      </c>
      <c r="F8" s="6" t="e">
        <f t="shared" si="0"/>
        <v>#N/A</v>
      </c>
      <c r="G8" s="69" t="e">
        <f>SUM('Impact (100g DM)'!$I$86:$I$99)</f>
        <v>#N/A</v>
      </c>
      <c r="H8" s="6" t="e">
        <f t="shared" si="1"/>
        <v>#N/A</v>
      </c>
      <c r="I8" s="69" t="e">
        <f>SUM('Impact (100g DM)'!$K$86:$K$99)</f>
        <v>#N/A</v>
      </c>
      <c r="J8" s="6" t="e">
        <f t="shared" si="2"/>
        <v>#N/A</v>
      </c>
      <c r="K8" s="69" t="e">
        <f>SUM('Impact (100g DM)'!$M$86:$M$99)</f>
        <v>#N/A</v>
      </c>
      <c r="L8" s="6" t="e">
        <f t="shared" si="3"/>
        <v>#N/A</v>
      </c>
      <c r="M8" s="69" t="e">
        <f>SUM('Impact (100g DM)'!$O$86:$O$99)</f>
        <v>#N/A</v>
      </c>
      <c r="N8" s="6" t="e">
        <f>SUM('Impact (100g DM)'!$O$86:$O$99)*D8</f>
        <v>#N/A</v>
      </c>
      <c r="O8" s="69" t="e">
        <f>SUM('Impact (100g DM)'!$Q$86:$Q$99)</f>
        <v>#REF!</v>
      </c>
      <c r="P8" s="85" t="e">
        <f t="shared" si="4"/>
        <v>#REF!</v>
      </c>
    </row>
    <row r="9" spans="1:16" s="6" customFormat="1" ht="16.2" thickBot="1">
      <c r="A9" s="7" t="s">
        <v>96</v>
      </c>
      <c r="B9" s="113" t="s">
        <v>677</v>
      </c>
      <c r="C9" s="7">
        <f>'Food full composition_all'!$BS$9</f>
        <v>95.277499999999989</v>
      </c>
      <c r="D9" s="7">
        <f t="shared" si="5"/>
        <v>1.0495657421741755</v>
      </c>
      <c r="E9" s="86" t="e">
        <f>SUM('Impact (100g DM)'!$G$100:$G$121)</f>
        <v>#N/A</v>
      </c>
      <c r="F9" s="114" t="e">
        <f t="shared" si="0"/>
        <v>#N/A</v>
      </c>
      <c r="G9" s="87" t="e">
        <f>SUM('Impact (100g DM)'!$I$100:$I$121)</f>
        <v>#N/A</v>
      </c>
      <c r="H9" s="114" t="e">
        <f t="shared" si="1"/>
        <v>#N/A</v>
      </c>
      <c r="I9" s="87" t="e">
        <f>SUM('Impact (100g DM)'!$K$100:$K$121)</f>
        <v>#N/A</v>
      </c>
      <c r="J9" s="114" t="e">
        <f t="shared" si="2"/>
        <v>#N/A</v>
      </c>
      <c r="K9" s="87" t="e">
        <f>SUM('Impact (100g DM)'!$M$100:$M$121)</f>
        <v>#N/A</v>
      </c>
      <c r="L9" s="114" t="e">
        <f t="shared" si="3"/>
        <v>#N/A</v>
      </c>
      <c r="M9" s="87" t="e">
        <f>SUM('Impact (100g DM)'!$O$100:$O$121)</f>
        <v>#N/A</v>
      </c>
      <c r="N9" s="114" t="e">
        <f>SUM('Impact (100g DM)'!$O$100:$O$121)*D9</f>
        <v>#N/A</v>
      </c>
      <c r="O9" s="87" t="e">
        <f>SUM('Impact (100g DM)'!$Q$100:$Q$121)</f>
        <v>#REF!</v>
      </c>
      <c r="P9" s="88" t="e">
        <f t="shared" si="4"/>
        <v>#REF!</v>
      </c>
    </row>
    <row r="10" spans="1:16" s="6" customFormat="1" ht="16.8" thickTop="1" thickBot="1">
      <c r="A10" s="7" t="s">
        <v>117</v>
      </c>
      <c r="B10" s="59" t="s">
        <v>678</v>
      </c>
      <c r="C10" s="7">
        <f>'Food full composition_all'!$BS$10</f>
        <v>91.977499999999992</v>
      </c>
      <c r="D10" s="7">
        <f t="shared" si="5"/>
        <v>1.08722241852627</v>
      </c>
      <c r="E10" s="74" t="e">
        <f>SUM('Impact (100g DM)'!$G$122:$G$142)</f>
        <v>#N/A</v>
      </c>
      <c r="F10" s="73" t="e">
        <f t="shared" si="0"/>
        <v>#N/A</v>
      </c>
      <c r="G10" s="6" t="e">
        <f>SUM('Impact (100g DM)'!$I$122:$I$142)</f>
        <v>#N/A</v>
      </c>
      <c r="H10" s="6" t="e">
        <f t="shared" si="1"/>
        <v>#N/A</v>
      </c>
      <c r="I10" s="69" t="e">
        <f>SUM('Impact (100g DM)'!$K$122:$K$142)</f>
        <v>#N/A</v>
      </c>
      <c r="J10" s="6" t="e">
        <f t="shared" si="2"/>
        <v>#N/A</v>
      </c>
      <c r="K10" s="69" t="e">
        <f>SUM('Impact (100g DM)'!$M$122:$M$142)</f>
        <v>#N/A</v>
      </c>
      <c r="L10" s="73" t="e">
        <f t="shared" si="3"/>
        <v>#N/A</v>
      </c>
      <c r="M10" s="6" t="e">
        <f>SUM('Impact (100g DM)'!$O$122:$O$142)</f>
        <v>#N/A</v>
      </c>
      <c r="N10" s="73" t="e">
        <f>SUM('Impact (100g DM)'!$O$122:$O$142)*D10</f>
        <v>#N/A</v>
      </c>
      <c r="O10" s="6" t="e">
        <f>SUM('Impact (100g DM)'!$Q$122:$Q$142)</f>
        <v>#REF!</v>
      </c>
      <c r="P10" s="75" t="e">
        <f t="shared" si="4"/>
        <v>#REF!</v>
      </c>
    </row>
    <row r="11" spans="1:16" s="6" customFormat="1" ht="16.8" thickTop="1" thickBot="1">
      <c r="A11" s="7" t="s">
        <v>130</v>
      </c>
      <c r="B11" s="59" t="s">
        <v>679</v>
      </c>
      <c r="C11" s="7">
        <f>'Food full composition_all'!$BS$11</f>
        <v>59.7</v>
      </c>
      <c r="D11" s="7">
        <f t="shared" si="5"/>
        <v>1.675041876046901</v>
      </c>
      <c r="E11" s="74" t="e">
        <f>SUM('Impact (100g DM)'!$G$143:$G$148)</f>
        <v>#N/A</v>
      </c>
      <c r="F11" s="6" t="e">
        <f t="shared" si="0"/>
        <v>#N/A</v>
      </c>
      <c r="G11" s="69" t="e">
        <f>SUM('Impact (100g DM)'!$I$143:$I$148)</f>
        <v>#N/A</v>
      </c>
      <c r="H11" s="6" t="e">
        <f t="shared" si="1"/>
        <v>#N/A</v>
      </c>
      <c r="I11" s="69" t="e">
        <f>SUM('Impact (100g DM)'!$K$143:$K$148)</f>
        <v>#N/A</v>
      </c>
      <c r="J11" s="6" t="e">
        <f t="shared" si="2"/>
        <v>#N/A</v>
      </c>
      <c r="K11" s="69" t="e">
        <f>SUM('Impact (100g DM)'!$M$143:$M$148)</f>
        <v>#N/A</v>
      </c>
      <c r="L11" s="6" t="e">
        <f t="shared" si="3"/>
        <v>#N/A</v>
      </c>
      <c r="M11" s="69" t="e">
        <f>SUM('Impact (100g DM)'!$O$143:$O$148)</f>
        <v>#N/A</v>
      </c>
      <c r="N11" s="6" t="e">
        <f>SUM('Impact (100g DM)'!$O$143:$O$148)*D11</f>
        <v>#N/A</v>
      </c>
      <c r="O11" s="69" t="e">
        <f>SUM('Impact (100g DM)'!$Q$143:$Q$148)</f>
        <v>#REF!</v>
      </c>
      <c r="P11" s="75" t="e">
        <f t="shared" si="4"/>
        <v>#REF!</v>
      </c>
    </row>
    <row r="12" spans="1:16" s="6" customFormat="1" ht="16.8" thickTop="1" thickBot="1">
      <c r="A12" s="7" t="s">
        <v>135</v>
      </c>
      <c r="B12" s="59" t="s">
        <v>680</v>
      </c>
      <c r="C12" s="7">
        <f>'Food full composition_all'!$BS$12</f>
        <v>86.9</v>
      </c>
      <c r="D12" s="7">
        <f t="shared" si="5"/>
        <v>1.1507479861910241</v>
      </c>
      <c r="E12" s="74" t="e">
        <f>SUM('Impact (100g DM)'!$G$149:$G$156)</f>
        <v>#N/A</v>
      </c>
      <c r="F12" s="6" t="e">
        <f t="shared" si="0"/>
        <v>#N/A</v>
      </c>
      <c r="G12" s="69" t="e">
        <f>SUM('Impact (100g DM)'!$I$149:$I$156)</f>
        <v>#N/A</v>
      </c>
      <c r="H12" s="6" t="e">
        <f t="shared" si="1"/>
        <v>#N/A</v>
      </c>
      <c r="I12" s="69" t="e">
        <f>SUM('Impact (100g DM)'!$K$149:$K$156)</f>
        <v>#N/A</v>
      </c>
      <c r="J12" s="6" t="e">
        <f t="shared" si="2"/>
        <v>#N/A</v>
      </c>
      <c r="K12" s="69" t="e">
        <f>SUM('Impact (100g DM)'!$M$149:$M$156)</f>
        <v>#N/A</v>
      </c>
      <c r="L12" s="6" t="e">
        <f t="shared" si="3"/>
        <v>#N/A</v>
      </c>
      <c r="M12" s="69" t="e">
        <f>SUM('Impact (100g DM)'!$O$122:$O$142)</f>
        <v>#N/A</v>
      </c>
      <c r="N12" s="6" t="e">
        <f>SUM('Impact (100g DM)'!$O$122:$O$142)*D12</f>
        <v>#N/A</v>
      </c>
      <c r="O12" s="69" t="e">
        <f>SUM('Impact (100g DM)'!$Q$122:$Q$142)</f>
        <v>#REF!</v>
      </c>
      <c r="P12" s="75" t="e">
        <f t="shared" si="4"/>
        <v>#REF!</v>
      </c>
    </row>
    <row r="13" spans="1:16" s="6" customFormat="1" ht="16.8" thickTop="1" thickBot="1">
      <c r="A13" s="7" t="s">
        <v>139</v>
      </c>
      <c r="B13" s="121" t="s">
        <v>681</v>
      </c>
      <c r="C13" s="117">
        <f>'Food full composition_all'!$BS$13</f>
        <v>84</v>
      </c>
      <c r="D13" s="116">
        <f t="shared" si="5"/>
        <v>1.1904761904761905</v>
      </c>
      <c r="E13" s="6" t="e">
        <f>SUM('Impact (100g DM)'!$G$157:$G$167)</f>
        <v>#N/A</v>
      </c>
      <c r="F13" s="6" t="e">
        <f t="shared" si="0"/>
        <v>#N/A</v>
      </c>
      <c r="G13" s="69" t="e">
        <f>SUM('Impact (100g DM)'!$I$157:$I$167)</f>
        <v>#N/A</v>
      </c>
      <c r="H13" s="6" t="e">
        <f t="shared" si="1"/>
        <v>#N/A</v>
      </c>
      <c r="I13" s="69" t="e">
        <f>SUM('Impact (100g DM)'!$K$157:$K$167)</f>
        <v>#N/A</v>
      </c>
      <c r="J13" s="6" t="e">
        <f t="shared" si="2"/>
        <v>#N/A</v>
      </c>
      <c r="K13" s="69" t="e">
        <f>SUM('Impact (100g DM)'!$M$157:$M$167)</f>
        <v>#N/A</v>
      </c>
      <c r="L13" s="6" t="e">
        <f t="shared" si="3"/>
        <v>#N/A</v>
      </c>
      <c r="M13" s="69" t="e">
        <f>SUM('Impact (100g DM)'!$O$157:$O$167)</f>
        <v>#N/A</v>
      </c>
      <c r="N13" s="6" t="e">
        <f>SUM('Impact (100g DM)'!$O$157:$O$167)*D13</f>
        <v>#N/A</v>
      </c>
      <c r="O13" s="69" t="e">
        <f>SUM('Impact (100g DM)'!$Q$157:$Q$167)</f>
        <v>#REF!</v>
      </c>
      <c r="P13" s="75" t="e">
        <f t="shared" si="4"/>
        <v>#REF!</v>
      </c>
    </row>
    <row r="14" spans="1:16" s="6" customFormat="1" ht="16.8" thickTop="1" thickBot="1">
      <c r="A14" s="116" t="s">
        <v>142</v>
      </c>
      <c r="B14" s="57" t="s">
        <v>682</v>
      </c>
      <c r="C14" s="7">
        <f>'Food full composition_all'!$BS$14</f>
        <v>90.6</v>
      </c>
      <c r="D14" s="118">
        <f>100/C14</f>
        <v>1.1037527593818985</v>
      </c>
      <c r="E14" s="6" t="e">
        <f>SUM('Impact (100g DM)'!$G$168:$G$186)</f>
        <v>#N/A</v>
      </c>
      <c r="F14" s="6" t="e">
        <f t="shared" si="0"/>
        <v>#N/A</v>
      </c>
      <c r="G14" s="69" t="e">
        <f>SUM('Impact (100g DM)'!$I$168:$I$186)</f>
        <v>#N/A</v>
      </c>
      <c r="H14" s="6" t="e">
        <f t="shared" si="1"/>
        <v>#N/A</v>
      </c>
      <c r="I14" s="69" t="e">
        <f>SUM('Impact (100g DM)'!$K$168:$K$186)</f>
        <v>#N/A</v>
      </c>
      <c r="J14" s="6" t="e">
        <f t="shared" si="2"/>
        <v>#N/A</v>
      </c>
      <c r="K14" s="69" t="e">
        <f>SUM('Impact (100g DM)'!$M$168:$M$186)</f>
        <v>#N/A</v>
      </c>
      <c r="L14" s="6" t="e">
        <f t="shared" si="3"/>
        <v>#N/A</v>
      </c>
      <c r="M14" s="69" t="e">
        <f>SUM('Impact (100g DM)'!$O$168:$O$186)</f>
        <v>#N/A</v>
      </c>
      <c r="N14" s="6" t="e">
        <f>SUM('Impact (100g DM)'!$O$168:$O$186)*D14</f>
        <v>#N/A</v>
      </c>
      <c r="O14" s="69" t="e">
        <f>SUM('Impact (100g DM)'!$Q$168:$Q$186)</f>
        <v>#REF!</v>
      </c>
      <c r="P14" s="75" t="e">
        <f t="shared" si="4"/>
        <v>#REF!</v>
      </c>
    </row>
    <row r="15" spans="1:16" s="6" customFormat="1" ht="16.8" thickTop="1" thickBot="1">
      <c r="A15" s="7" t="s">
        <v>144</v>
      </c>
      <c r="B15" s="58" t="s">
        <v>683</v>
      </c>
      <c r="C15" s="51">
        <f>'Food full composition_all'!$BS$15</f>
        <v>87.6</v>
      </c>
      <c r="D15" s="51">
        <f t="shared" si="5"/>
        <v>1.1415525114155252</v>
      </c>
      <c r="E15" s="94" t="e">
        <f>SUM('Impact (100g DM)'!$G$187:$G$206)</f>
        <v>#N/A</v>
      </c>
      <c r="F15" s="95" t="e">
        <f t="shared" si="0"/>
        <v>#N/A</v>
      </c>
      <c r="G15" s="96" t="e">
        <f>SUM('Impact (100g DM)'!$I$187:$I$206)</f>
        <v>#N/A</v>
      </c>
      <c r="H15" s="95" t="e">
        <f t="shared" si="1"/>
        <v>#N/A</v>
      </c>
      <c r="I15" s="96" t="e">
        <f>SUM('Impact (100g DM)'!$K$187:$K$206)</f>
        <v>#N/A</v>
      </c>
      <c r="J15" s="95" t="e">
        <f t="shared" si="2"/>
        <v>#N/A</v>
      </c>
      <c r="K15" s="96" t="e">
        <f>SUM('Impact (100g DM)'!$M$187:$M$206)</f>
        <v>#N/A</v>
      </c>
      <c r="L15" s="95" t="e">
        <f t="shared" si="3"/>
        <v>#N/A</v>
      </c>
      <c r="M15" s="96" t="e">
        <f>SUM('Impact (100g DM)'!$O$187:$O$206)</f>
        <v>#N/A</v>
      </c>
      <c r="N15" s="97" t="e">
        <f>SUM('Impact (100g DM)'!$O$187:$O$206)*D15</f>
        <v>#N/A</v>
      </c>
      <c r="O15" s="96" t="e">
        <f>SUM('Impact (100g DM)'!$Q$187:$Q$206)</f>
        <v>#REF!</v>
      </c>
      <c r="P15" s="98" t="e">
        <f t="shared" si="4"/>
        <v>#REF!</v>
      </c>
    </row>
    <row r="16" spans="1:16" s="6" customFormat="1" ht="16.8" thickTop="1" thickBot="1">
      <c r="A16" s="7" t="s">
        <v>148</v>
      </c>
      <c r="B16" s="57" t="s">
        <v>684</v>
      </c>
      <c r="C16" s="51">
        <f>'Food full composition_all'!$BS$16</f>
        <v>98.1</v>
      </c>
      <c r="D16" s="51">
        <f t="shared" si="5"/>
        <v>1.0193679918450562</v>
      </c>
      <c r="E16" s="99" t="e">
        <f>SUM('Impact (100g DM)'!$G$207:$G$216)</f>
        <v>#N/A</v>
      </c>
      <c r="F16" s="6" t="e">
        <f t="shared" si="0"/>
        <v>#N/A</v>
      </c>
      <c r="G16" s="69" t="e">
        <f>SUM('Impact (100g DM)'!$I$207:$I$216)</f>
        <v>#N/A</v>
      </c>
      <c r="H16" s="6" t="e">
        <f t="shared" si="1"/>
        <v>#N/A</v>
      </c>
      <c r="I16" s="69" t="e">
        <f>SUM('Impact (100g DM)'!$K$207:$K$216)</f>
        <v>#N/A</v>
      </c>
      <c r="J16" s="6" t="e">
        <f t="shared" si="2"/>
        <v>#N/A</v>
      </c>
      <c r="K16" s="69" t="e">
        <f>SUM('Impact (100g DM)'!$M$207:$M$216)</f>
        <v>#N/A</v>
      </c>
      <c r="L16" s="6" t="e">
        <f t="shared" si="3"/>
        <v>#N/A</v>
      </c>
      <c r="M16" s="69" t="e">
        <f>SUM('Impact (100g DM)'!$O$207:$O$216)</f>
        <v>#N/A</v>
      </c>
      <c r="N16" s="100" t="e">
        <f>SUM('Impact (100g DM)'!$O$207:$O$216)*D16</f>
        <v>#N/A</v>
      </c>
      <c r="O16" s="69" t="e">
        <f>SUM('Impact (100g DM)'!$Q$207:$Q$216)</f>
        <v>#REF!</v>
      </c>
      <c r="P16" s="101" t="e">
        <f t="shared" si="4"/>
        <v>#REF!</v>
      </c>
    </row>
    <row r="17" spans="1:16" s="6" customFormat="1" ht="16.8" thickTop="1" thickBot="1">
      <c r="A17" s="7" t="s">
        <v>150</v>
      </c>
      <c r="B17" s="119" t="s">
        <v>685</v>
      </c>
      <c r="C17" s="7">
        <f>'Food full composition_all'!$BS$17</f>
        <v>85.177500000000009</v>
      </c>
      <c r="D17" s="120">
        <f t="shared" si="5"/>
        <v>1.1740189604062103</v>
      </c>
      <c r="E17" s="99" t="e">
        <f>SUM('Impact (100g DM)'!$G$217:$G$237)</f>
        <v>#N/A</v>
      </c>
      <c r="F17" s="6" t="e">
        <f t="shared" si="0"/>
        <v>#N/A</v>
      </c>
      <c r="G17" s="69" t="e">
        <f>SUM('Impact (100g DM)'!$I$217:$I$237)</f>
        <v>#N/A</v>
      </c>
      <c r="H17" s="6" t="e">
        <f t="shared" si="1"/>
        <v>#N/A</v>
      </c>
      <c r="I17" s="69" t="e">
        <f>SUM('Impact (100g DM)'!$K$217:$K$237)</f>
        <v>#N/A</v>
      </c>
      <c r="J17" s="6" t="e">
        <f t="shared" si="2"/>
        <v>#N/A</v>
      </c>
      <c r="K17" s="69" t="e">
        <f>SUM('Impact (100g DM)'!$M$217:$M$237)</f>
        <v>#N/A</v>
      </c>
      <c r="L17" s="6" t="e">
        <f t="shared" si="3"/>
        <v>#N/A</v>
      </c>
      <c r="M17" s="69" t="e">
        <f>SUM('Impact (100g DM)'!$O$217:$O$237)</f>
        <v>#N/A</v>
      </c>
      <c r="N17" s="6" t="e">
        <f>SUM('Impact (100g DM)'!$O$217:$O$237)*D17</f>
        <v>#N/A</v>
      </c>
      <c r="O17" s="69" t="e">
        <f>SUM('Impact (100g DM)'!$Q$217:$Q$237)</f>
        <v>#REF!</v>
      </c>
      <c r="P17" s="101" t="e">
        <f t="shared" si="4"/>
        <v>#REF!</v>
      </c>
    </row>
    <row r="18" spans="1:16" s="71" customFormat="1" ht="16.2" thickTop="1">
      <c r="A18" s="8" t="s">
        <v>161</v>
      </c>
      <c r="B18" s="71" t="s">
        <v>686</v>
      </c>
      <c r="C18" s="8">
        <f>'Food full composition_all'!$BS$18</f>
        <v>91.78</v>
      </c>
      <c r="D18" s="8">
        <f t="shared" si="5"/>
        <v>1.0895619960775769</v>
      </c>
      <c r="E18" s="102" t="e">
        <f>SUM('Impact (100g DM)'!$G$238:$G$253)</f>
        <v>#N/A</v>
      </c>
      <c r="F18" s="71" t="e">
        <f t="shared" si="0"/>
        <v>#N/A</v>
      </c>
      <c r="G18" s="72" t="e">
        <f>SUM('Impact (100g DM)'!$I$238:$I$253)</f>
        <v>#N/A</v>
      </c>
      <c r="H18" s="71" t="e">
        <f t="shared" si="1"/>
        <v>#N/A</v>
      </c>
      <c r="I18" s="72" t="e">
        <f>SUM('Impact (100g DM)'!$K$254:$K$269)</f>
        <v>#N/A</v>
      </c>
      <c r="J18" s="71" t="e">
        <f t="shared" si="2"/>
        <v>#N/A</v>
      </c>
      <c r="K18" s="72" t="e">
        <f>SUM('Impact (100g DM)'!$M$238:$M$253)</f>
        <v>#N/A</v>
      </c>
      <c r="L18" s="71" t="e">
        <f t="shared" si="3"/>
        <v>#N/A</v>
      </c>
      <c r="M18" s="72" t="e">
        <f>SUM('Impact (100g DM)'!$O$238:$O$253)</f>
        <v>#N/A</v>
      </c>
      <c r="N18" s="71" t="e">
        <f>SUM('Impact (100g DM)'!$O$238:$O$253)*D18</f>
        <v>#N/A</v>
      </c>
      <c r="O18" s="72" t="e">
        <f>SUM('Impact (100g DM)'!$Q$238:$Q$253)</f>
        <v>#REF!</v>
      </c>
      <c r="P18" s="103" t="e">
        <f t="shared" si="4"/>
        <v>#REF!</v>
      </c>
    </row>
    <row r="19" spans="1:16" s="71" customFormat="1">
      <c r="A19" s="8" t="s">
        <v>167</v>
      </c>
      <c r="B19" s="71" t="s">
        <v>687</v>
      </c>
      <c r="C19" s="8">
        <f>'Food full composition_all'!$BS$19</f>
        <v>90.98</v>
      </c>
      <c r="D19" s="8">
        <f t="shared" si="5"/>
        <v>1.0991426687183996</v>
      </c>
      <c r="E19" s="102" t="e">
        <f>SUM('Impact (100g DM)'!$G$254:$G$269)</f>
        <v>#N/A</v>
      </c>
      <c r="F19" s="71" t="e">
        <f t="shared" si="0"/>
        <v>#N/A</v>
      </c>
      <c r="G19" s="72" t="e">
        <f>SUM('Impact (100g DM)'!$I$254:$I$269)</f>
        <v>#N/A</v>
      </c>
      <c r="H19" s="71" t="e">
        <f t="shared" si="1"/>
        <v>#N/A</v>
      </c>
      <c r="I19" s="72" t="e">
        <f>SUM('Impact (100g DM)'!$K$270:$K$284)</f>
        <v>#N/A</v>
      </c>
      <c r="J19" s="71" t="e">
        <f t="shared" si="2"/>
        <v>#N/A</v>
      </c>
      <c r="K19" s="72" t="e">
        <f>SUM('Impact (100g DM)'!$M$254:$M$269)</f>
        <v>#N/A</v>
      </c>
      <c r="L19" s="71" t="e">
        <f t="shared" si="3"/>
        <v>#N/A</v>
      </c>
      <c r="M19" s="72" t="e">
        <f>SUM('Impact (100g DM)'!$O$254:$O$269)</f>
        <v>#N/A</v>
      </c>
      <c r="N19" s="71" t="e">
        <f>SUM('Impact (100g DM)'!$O$254:$O$269)*D19</f>
        <v>#N/A</v>
      </c>
      <c r="O19" s="72" t="e">
        <f>SUM('Impact (100g DM)'!$Q$254:$Q$269)</f>
        <v>#REF!</v>
      </c>
      <c r="P19" s="103" t="e">
        <f t="shared" si="4"/>
        <v>#REF!</v>
      </c>
    </row>
    <row r="20" spans="1:16" s="71" customFormat="1" ht="16.2" thickBot="1">
      <c r="A20" s="8" t="s">
        <v>168</v>
      </c>
      <c r="B20" s="71" t="s">
        <v>688</v>
      </c>
      <c r="C20" s="8">
        <f>'Food full composition_all'!$BS$20</f>
        <v>88.302500000000009</v>
      </c>
      <c r="D20" s="8">
        <f t="shared" si="5"/>
        <v>1.1324707680982984</v>
      </c>
      <c r="E20" s="104" t="e">
        <f>SUM('Impact (100g DM)'!$G$270:$G$284)</f>
        <v>#N/A</v>
      </c>
      <c r="F20" s="105" t="e">
        <f t="shared" si="0"/>
        <v>#N/A</v>
      </c>
      <c r="G20" s="106" t="e">
        <f>SUM('Impact (100g DM)'!$I$270:$I$283,'Impact (100g DM)'!$I$284)</f>
        <v>#N/A</v>
      </c>
      <c r="H20" s="105" t="e">
        <f t="shared" si="1"/>
        <v>#N/A</v>
      </c>
      <c r="I20" s="106" t="e">
        <f>SUM('Impact (100g DM)'!$K$270:$K$284)</f>
        <v>#N/A</v>
      </c>
      <c r="J20" s="105" t="e">
        <f t="shared" si="2"/>
        <v>#N/A</v>
      </c>
      <c r="K20" s="106" t="e">
        <f>SUM('Impact (100g DM)'!$M$270:$M$284)</f>
        <v>#N/A</v>
      </c>
      <c r="L20" s="105" t="e">
        <f t="shared" si="3"/>
        <v>#N/A</v>
      </c>
      <c r="M20" s="106" t="e">
        <f>SUM('Impact (100g DM)'!$O$270:$O$284)</f>
        <v>#N/A</v>
      </c>
      <c r="N20" s="105" t="e">
        <f>SUM('Impact (100g DM)'!$O$270:$O$284)*D20</f>
        <v>#N/A</v>
      </c>
      <c r="O20" s="106" t="e">
        <f>SUM('Impact (100g DM)'!$Q$270:$Q$284)</f>
        <v>#REF!</v>
      </c>
      <c r="P20" s="107" t="e">
        <f t="shared" si="4"/>
        <v>#REF!</v>
      </c>
    </row>
    <row r="21" spans="1:16" s="71" customFormat="1">
      <c r="A21" s="8" t="s">
        <v>173</v>
      </c>
      <c r="B21" s="53" t="s">
        <v>689</v>
      </c>
      <c r="C21" s="8">
        <f>'Food full composition_all'!$BS$21</f>
        <v>85.5</v>
      </c>
      <c r="D21" s="8">
        <f t="shared" si="5"/>
        <v>1.1695906432748537</v>
      </c>
      <c r="E21" s="72" t="e">
        <f>SUM('Impact (100g DM)'!$G$285:$G$292)</f>
        <v>#N/A</v>
      </c>
      <c r="F21" s="71" t="e">
        <f t="shared" si="0"/>
        <v>#N/A</v>
      </c>
      <c r="G21" s="72" t="e">
        <f>SUM('Impact (100g DM)'!$I$285:$I$292)</f>
        <v>#N/A</v>
      </c>
      <c r="H21" s="71" t="e">
        <f t="shared" si="1"/>
        <v>#N/A</v>
      </c>
      <c r="I21" s="72" t="e">
        <f>SUM('Impact (100g DM)'!$K$285:$K$292)</f>
        <v>#N/A</v>
      </c>
      <c r="J21" s="71" t="e">
        <f t="shared" si="2"/>
        <v>#N/A</v>
      </c>
      <c r="K21" s="72" t="e">
        <f>SUM('Impact (100g DM)'!$M$285:$M$292)</f>
        <v>#N/A</v>
      </c>
      <c r="L21" s="71" t="e">
        <f t="shared" si="3"/>
        <v>#N/A</v>
      </c>
      <c r="M21" s="72" t="e">
        <f>SUM('Impact (100g DM)'!$O$285:$O$292)</f>
        <v>#N/A</v>
      </c>
      <c r="N21" s="71" t="e">
        <f>SUM('Impact (100g DM)'!$O$285:$O$292)*D21</f>
        <v>#N/A</v>
      </c>
      <c r="O21" s="72" t="e">
        <f>SUM('Impact (100g DM)'!$Q$285:$Q$292)</f>
        <v>#REF!</v>
      </c>
      <c r="P21" s="71" t="e">
        <f t="shared" si="4"/>
        <v>#REF!</v>
      </c>
    </row>
    <row r="22" spans="1:16" s="71" customFormat="1">
      <c r="A22" s="8" t="s">
        <v>175</v>
      </c>
      <c r="B22" s="52" t="s">
        <v>690</v>
      </c>
      <c r="C22" s="8">
        <f>'Food full composition_all'!$BS$22</f>
        <v>84.4</v>
      </c>
      <c r="D22" s="8">
        <f t="shared" si="5"/>
        <v>1.1848341232227488</v>
      </c>
      <c r="E22" s="72" t="e">
        <f>SUM('Impact (100g DM)'!$G$293:$G$302)</f>
        <v>#N/A</v>
      </c>
      <c r="F22" s="71" t="e">
        <f t="shared" si="0"/>
        <v>#N/A</v>
      </c>
      <c r="G22" s="72" t="e">
        <f>SUM('Impact (100g DM)'!$I$293:$I$302)</f>
        <v>#N/A</v>
      </c>
      <c r="H22" s="71" t="e">
        <f t="shared" si="1"/>
        <v>#N/A</v>
      </c>
      <c r="I22" s="72" t="e">
        <f>SUM('Impact (100g DM)'!$K$293:$K$302)</f>
        <v>#N/A</v>
      </c>
      <c r="J22" s="71" t="e">
        <f t="shared" si="2"/>
        <v>#N/A</v>
      </c>
      <c r="K22" s="72" t="e">
        <f>SUM('Impact (100g DM)'!$M$293:$M$302)</f>
        <v>#N/A</v>
      </c>
      <c r="L22" s="71" t="e">
        <f t="shared" si="3"/>
        <v>#N/A</v>
      </c>
      <c r="M22" s="72" t="e">
        <f>SUM('Impact (100g DM)'!$O$293:$O$302)</f>
        <v>#N/A</v>
      </c>
      <c r="N22" s="71" t="e">
        <f>SUM('Impact (100g DM)'!$O$293:$O$302)*D22</f>
        <v>#N/A</v>
      </c>
      <c r="O22" s="72" t="e">
        <f>SUM('Impact (100g DM)'!$Q$293:$Q$302)</f>
        <v>#REF!</v>
      </c>
      <c r="P22" s="71" t="e">
        <f t="shared" si="4"/>
        <v>#REF!</v>
      </c>
    </row>
    <row r="23" spans="1:16" s="10" customFormat="1">
      <c r="A23" s="9" t="s">
        <v>178</v>
      </c>
      <c r="B23" s="10" t="s">
        <v>691</v>
      </c>
      <c r="C23" s="9">
        <f>'Food full composition_all'!$BS$23</f>
        <v>39.29</v>
      </c>
      <c r="D23" s="9">
        <f t="shared" si="5"/>
        <v>2.5451768897938409</v>
      </c>
      <c r="E23" s="70" t="e">
        <f>SUM('Impact (100g DM)'!$G$303:$G$317)</f>
        <v>#N/A</v>
      </c>
      <c r="F23" s="10" t="e">
        <f t="shared" si="0"/>
        <v>#N/A</v>
      </c>
      <c r="G23" s="70" t="e">
        <f>SUM('Impact (100g DM)'!$I$303:$I$317)</f>
        <v>#N/A</v>
      </c>
      <c r="H23" s="10" t="e">
        <f t="shared" si="1"/>
        <v>#N/A</v>
      </c>
      <c r="I23" s="70" t="e">
        <f>SUM('Impact (100g DM)'!$K$303:$K$317)</f>
        <v>#N/A</v>
      </c>
      <c r="J23" s="10" t="e">
        <f t="shared" si="2"/>
        <v>#N/A</v>
      </c>
      <c r="K23" s="70" t="e">
        <f>SUM('Impact (100g DM)'!$M$303:$M$317)</f>
        <v>#N/A</v>
      </c>
      <c r="L23" s="10" t="e">
        <f t="shared" si="3"/>
        <v>#N/A</v>
      </c>
      <c r="M23" s="70" t="e">
        <f>SUM('Impact (100g DM)'!$O$303:$O$317)</f>
        <v>#N/A</v>
      </c>
      <c r="N23" s="10" t="e">
        <f>SUM('Impact (100g DM)'!$O$303:$O$317)*D23</f>
        <v>#N/A</v>
      </c>
      <c r="O23" s="70" t="e">
        <f>SUM('Impact (100g DM)'!$Q$303:$Q$317)</f>
        <v>#REF!</v>
      </c>
      <c r="P23" s="10" t="e">
        <f t="shared" si="4"/>
        <v>#REF!</v>
      </c>
    </row>
    <row r="24" spans="1:16" s="10" customFormat="1" ht="16.2" thickBot="1">
      <c r="A24" s="9" t="s">
        <v>184</v>
      </c>
      <c r="B24" s="10" t="s">
        <v>692</v>
      </c>
      <c r="C24" s="9">
        <f>'Food full composition_all'!$BS$24</f>
        <v>69.3</v>
      </c>
      <c r="D24" s="9">
        <f t="shared" si="5"/>
        <v>1.4430014430014431</v>
      </c>
      <c r="E24" s="70" t="e">
        <f>SUM('Impact (100g DM)'!$G$318:$G$327)</f>
        <v>#DIV/0!</v>
      </c>
      <c r="F24" s="10" t="e">
        <f t="shared" si="0"/>
        <v>#DIV/0!</v>
      </c>
      <c r="G24" s="70" t="e">
        <f>SUM('Impact (100g DM)'!$I$318:$I$327)</f>
        <v>#DIV/0!</v>
      </c>
      <c r="H24" s="10" t="e">
        <f t="shared" si="1"/>
        <v>#DIV/0!</v>
      </c>
      <c r="I24" s="70" t="e">
        <f>SUM('Impact (100g DM)'!$K$318:$K$327)</f>
        <v>#DIV/0!</v>
      </c>
      <c r="J24" s="10" t="e">
        <f t="shared" si="2"/>
        <v>#DIV/0!</v>
      </c>
      <c r="K24" s="70" t="e">
        <f>SUM('Impact (100g DM)'!$M$318:$M$327)</f>
        <v>#DIV/0!</v>
      </c>
      <c r="L24" s="10" t="e">
        <f t="shared" si="3"/>
        <v>#DIV/0!</v>
      </c>
      <c r="M24" s="70" t="e">
        <f>SUM('Impact (100g DM)'!$O$318:$O$327)</f>
        <v>#DIV/0!</v>
      </c>
      <c r="N24" s="10" t="e">
        <f>SUM('Impact (100g DM)'!$O$318:$O$327)*D24</f>
        <v>#DIV/0!</v>
      </c>
      <c r="O24" s="70" t="e">
        <f>SUM('Impact (100g DM)'!$Q$318:$Q$327)</f>
        <v>#REF!</v>
      </c>
      <c r="P24" s="10" t="e">
        <f t="shared" si="4"/>
        <v>#REF!</v>
      </c>
    </row>
    <row r="25" spans="1:16" s="6" customFormat="1" ht="16.8" thickTop="1" thickBot="1">
      <c r="A25" s="7" t="s">
        <v>190</v>
      </c>
      <c r="B25" s="61" t="s">
        <v>693</v>
      </c>
      <c r="C25" s="51">
        <f>'Food full composition_all'!$BS$25</f>
        <v>87.4</v>
      </c>
      <c r="D25" s="51">
        <f t="shared" si="5"/>
        <v>1.1441647597254003</v>
      </c>
      <c r="E25" s="89" t="e">
        <f>SUM('Impact (100g DM)'!$G$328:$G$340)</f>
        <v>#N/A</v>
      </c>
      <c r="F25" s="92" t="e">
        <f>E25*D25</f>
        <v>#N/A</v>
      </c>
      <c r="G25" s="91" t="e">
        <f>SUM('Impact (100g DM)'!$I$328:$I$340)</f>
        <v>#N/A</v>
      </c>
      <c r="H25" s="90" t="e">
        <f t="shared" si="1"/>
        <v>#N/A</v>
      </c>
      <c r="I25" s="91" t="e">
        <f>SUM('Impact (100g DM)'!$K$328:$K$340)</f>
        <v>#N/A</v>
      </c>
      <c r="J25" s="90" t="e">
        <f t="shared" si="2"/>
        <v>#N/A</v>
      </c>
      <c r="K25" s="91" t="e">
        <f>SUM('Impact (100g DM)'!$M$328:$M$340)</f>
        <v>#N/A</v>
      </c>
      <c r="L25" s="90" t="e">
        <f t="shared" si="3"/>
        <v>#N/A</v>
      </c>
      <c r="M25" s="91" t="e">
        <f>SUM('Impact (100g DM)'!$O$328:$O$340)</f>
        <v>#N/A</v>
      </c>
      <c r="N25" s="92" t="e">
        <f>SUM('Impact (100g DM)'!$O$328:$O$340)*D25</f>
        <v>#N/A</v>
      </c>
      <c r="O25" s="91" t="e">
        <f>SUM('Impact (100g DM)'!$Q$328:$Q$340)</f>
        <v>#REF!</v>
      </c>
      <c r="P25" s="93" t="e">
        <f t="shared" si="4"/>
        <v>#REF!</v>
      </c>
    </row>
    <row r="26" spans="1:16" s="10" customFormat="1" ht="16.2" thickTop="1">
      <c r="A26" s="9" t="s">
        <v>193</v>
      </c>
      <c r="B26" s="25" t="s">
        <v>694</v>
      </c>
      <c r="C26" s="234">
        <f>'Food full composition_all'!$BS$26</f>
        <v>78.69</v>
      </c>
      <c r="D26" s="234">
        <f t="shared" si="5"/>
        <v>1.2708095056551023</v>
      </c>
      <c r="E26" s="70" t="e">
        <f>SUM('Impact (100g DM)'!$G$341:$G$352)</f>
        <v>#N/A</v>
      </c>
      <c r="F26" s="10" t="e">
        <f t="shared" si="0"/>
        <v>#N/A</v>
      </c>
      <c r="G26" s="70" t="e">
        <f>SUM('Impact (100g DM)'!$I$341:$I$352)</f>
        <v>#N/A</v>
      </c>
      <c r="H26" s="10" t="e">
        <f t="shared" si="1"/>
        <v>#N/A</v>
      </c>
      <c r="I26" s="70" t="e">
        <f>SUM('Impact (100g DM)'!$K$341:$K$352)</f>
        <v>#N/A</v>
      </c>
      <c r="J26" s="10" t="e">
        <f t="shared" si="2"/>
        <v>#N/A</v>
      </c>
      <c r="K26" s="70" t="e">
        <f>SUM('Impact (100g DM)'!$M$341:$M$352)</f>
        <v>#N/A</v>
      </c>
      <c r="L26" s="10" t="e">
        <f t="shared" si="3"/>
        <v>#N/A</v>
      </c>
      <c r="M26" s="70" t="e">
        <f>SUM('Impact (100g DM)'!$O$341:$O$352)</f>
        <v>#N/A</v>
      </c>
      <c r="N26" s="10" t="e">
        <f>SUM('Impact (100g DM)'!$O$341:$O$352)*D26</f>
        <v>#N/A</v>
      </c>
      <c r="O26" s="70" t="e">
        <f>SUM('Impact (100g DM)'!$Q$341:$Q$352)</f>
        <v>#REF!</v>
      </c>
      <c r="P26" s="10" t="e">
        <f t="shared" si="4"/>
        <v>#REF!</v>
      </c>
    </row>
    <row r="27" spans="1:16" s="10" customFormat="1">
      <c r="A27" s="9" t="s">
        <v>196</v>
      </c>
      <c r="B27" s="25" t="s">
        <v>695</v>
      </c>
      <c r="C27" s="9">
        <f>'Food full composition_all'!$BS$27</f>
        <v>77.89</v>
      </c>
      <c r="D27" s="9">
        <f t="shared" si="5"/>
        <v>1.2838618564642443</v>
      </c>
      <c r="E27" s="70" t="e">
        <f>SUM('Impact (100g DM)'!$G$353:$G$374)</f>
        <v>#N/A</v>
      </c>
      <c r="F27" s="10" t="e">
        <f t="shared" si="0"/>
        <v>#N/A</v>
      </c>
      <c r="G27" s="70" t="e">
        <f>SUM('Impact (100g DM)'!$I$353:$I$374)</f>
        <v>#N/A</v>
      </c>
      <c r="H27" s="10" t="e">
        <f t="shared" si="1"/>
        <v>#N/A</v>
      </c>
      <c r="I27" s="70" t="e">
        <f>SUM('Impact (100g DM)'!$K$353:$K$374)</f>
        <v>#N/A</v>
      </c>
      <c r="J27" s="10" t="e">
        <f t="shared" si="2"/>
        <v>#N/A</v>
      </c>
      <c r="K27" s="70" t="e">
        <f>SUM('Impact (100g DM)'!$M$353:$M$374)</f>
        <v>#N/A</v>
      </c>
      <c r="L27" s="10" t="e">
        <f t="shared" si="3"/>
        <v>#N/A</v>
      </c>
      <c r="M27" s="70" t="e">
        <f>SUM('Impact (100g DM)'!$O$353:$O$374)</f>
        <v>#N/A</v>
      </c>
      <c r="N27" s="10" t="e">
        <f>SUM('Impact (100g DM)'!$O$353:$O$374)*D27</f>
        <v>#N/A</v>
      </c>
      <c r="O27" s="70" t="e">
        <f>SUM('Impact (100g DM)'!$Q$353:$Q$374)</f>
        <v>#REF!</v>
      </c>
      <c r="P27" s="10" t="e">
        <f t="shared" si="4"/>
        <v>#REF!</v>
      </c>
    </row>
    <row r="28" spans="1:16" s="10" customFormat="1" ht="16.2" thickBot="1">
      <c r="A28" s="9" t="s">
        <v>209</v>
      </c>
      <c r="B28" s="25" t="s">
        <v>696</v>
      </c>
      <c r="C28" s="9">
        <f>'Food full composition_all'!$BS$28</f>
        <v>85.10499999999999</v>
      </c>
      <c r="D28" s="9">
        <f t="shared" si="5"/>
        <v>1.1750190940602787</v>
      </c>
      <c r="E28" s="70" t="e">
        <f>SUM('Impact (100g DM)'!$G$375:$G$392)</f>
        <v>#N/A</v>
      </c>
      <c r="F28" s="10" t="e">
        <f t="shared" si="0"/>
        <v>#N/A</v>
      </c>
      <c r="G28" s="70" t="e">
        <f>SUM('Impact (100g DM)'!$I$375:$I$392)</f>
        <v>#N/A</v>
      </c>
      <c r="H28" s="10" t="e">
        <f t="shared" si="1"/>
        <v>#N/A</v>
      </c>
      <c r="I28" s="70" t="e">
        <f>SUM('Impact (100g DM)'!$K$375:$K$392)</f>
        <v>#N/A</v>
      </c>
      <c r="J28" s="10" t="e">
        <f t="shared" si="2"/>
        <v>#N/A</v>
      </c>
      <c r="K28" s="70" t="e">
        <f>SUM('Impact (100g DM)'!$M$375:$M$392)</f>
        <v>#N/A</v>
      </c>
      <c r="L28" s="10" t="e">
        <f t="shared" si="3"/>
        <v>#N/A</v>
      </c>
      <c r="M28" s="70" t="e">
        <f>SUM('Impact (100g DM)'!$O$375:$O$392)</f>
        <v>#N/A</v>
      </c>
      <c r="N28" s="10" t="e">
        <f>SUM('Impact (100g DM)'!$O$375:$O$392)*D28</f>
        <v>#N/A</v>
      </c>
      <c r="O28" s="70" t="e">
        <f>SUM('Impact (100g DM)'!$Q$375:$Q$392)</f>
        <v>#REF!</v>
      </c>
      <c r="P28" s="10" t="e">
        <f t="shared" si="4"/>
        <v>#REF!</v>
      </c>
    </row>
    <row r="29" spans="1:16" s="6" customFormat="1" ht="16.8" thickTop="1" thickBot="1">
      <c r="A29" s="7" t="s">
        <v>216</v>
      </c>
      <c r="B29" s="119" t="s">
        <v>697</v>
      </c>
      <c r="C29" s="7">
        <f>'Food full composition_all'!$BS$29</f>
        <v>88.61</v>
      </c>
      <c r="D29" s="7">
        <f t="shared" si="5"/>
        <v>1.1285407967498025</v>
      </c>
      <c r="E29" s="108" t="e">
        <f>SUM('Impact (100g DM)'!$G$393:$G$404)</f>
        <v>#N/A</v>
      </c>
      <c r="F29" s="109" t="e">
        <f t="shared" si="0"/>
        <v>#N/A</v>
      </c>
      <c r="G29" s="110" t="e">
        <f>SUM('Impact (100g DM)'!$I$393:$I$404)</f>
        <v>#N/A</v>
      </c>
      <c r="H29" s="109" t="e">
        <f t="shared" si="1"/>
        <v>#N/A</v>
      </c>
      <c r="I29" s="110" t="e">
        <f>SUM('Impact (100g DM)'!$K$393:$K$404)</f>
        <v>#N/A</v>
      </c>
      <c r="J29" s="109" t="e">
        <f t="shared" si="2"/>
        <v>#N/A</v>
      </c>
      <c r="K29" s="110" t="e">
        <f>SUM('Impact (100g DM)'!$M$393:$M$404)</f>
        <v>#N/A</v>
      </c>
      <c r="L29" s="109" t="e">
        <f t="shared" si="3"/>
        <v>#N/A</v>
      </c>
      <c r="M29" s="110" t="e">
        <f>SUM('Impact (100g DM)'!$O$393:$O$404)</f>
        <v>#N/A</v>
      </c>
      <c r="N29" s="109" t="e">
        <f>SUM('Impact (100g DM)'!$O$393:$O$404)*D29</f>
        <v>#N/A</v>
      </c>
      <c r="O29" s="110" t="e">
        <f>SUM('Impact (100g DM)'!$Q$393:$Q$404)</f>
        <v>#REF!</v>
      </c>
      <c r="P29" s="111" t="e">
        <f t="shared" si="4"/>
        <v>#REF!</v>
      </c>
    </row>
    <row r="30" spans="1:16" s="6" customFormat="1" ht="16.8" thickTop="1" thickBot="1">
      <c r="A30" s="122" t="s">
        <v>218</v>
      </c>
      <c r="B30" s="123" t="s">
        <v>698</v>
      </c>
      <c r="C30" s="7">
        <f>'Food full composition_all'!$BS$30</f>
        <v>71.2</v>
      </c>
      <c r="D30" s="7">
        <f t="shared" si="5"/>
        <v>1.4044943820224718</v>
      </c>
      <c r="E30" s="69" t="e">
        <f>SUM('Impact (100g DM)'!$G$405:$G$410)</f>
        <v>#N/A</v>
      </c>
      <c r="F30" s="6" t="e">
        <f t="shared" si="0"/>
        <v>#N/A</v>
      </c>
      <c r="G30" s="69" t="e">
        <f>SUM('Impact (100g DM)'!$I$405:$I$410)</f>
        <v>#N/A</v>
      </c>
      <c r="H30" s="6" t="e">
        <f t="shared" si="1"/>
        <v>#N/A</v>
      </c>
      <c r="I30" s="69" t="e">
        <f>SUM('Impact (100g DM)'!$K$405:$K$410)</f>
        <v>#N/A</v>
      </c>
      <c r="J30" s="6" t="e">
        <f t="shared" si="2"/>
        <v>#N/A</v>
      </c>
      <c r="K30" s="69" t="e">
        <f>SUM('Impact (100g DM)'!$M$405:$M$410)</f>
        <v>#N/A</v>
      </c>
      <c r="L30" s="6" t="e">
        <f t="shared" si="3"/>
        <v>#N/A</v>
      </c>
      <c r="M30" s="69" t="e">
        <f>SUM('Impact (100g DM)'!$O$405:$O$410)</f>
        <v>#N/A</v>
      </c>
      <c r="N30" s="6" t="e">
        <f>SUM('Impact (100g DM)'!$O$405:$O$410)*D30</f>
        <v>#N/A</v>
      </c>
      <c r="O30" s="69" t="e">
        <f>SUM('Impact (100g DM)'!$Q$405:$Q$410)</f>
        <v>#REF!</v>
      </c>
      <c r="P30" s="6" t="e">
        <f t="shared" si="4"/>
        <v>#REF!</v>
      </c>
    </row>
    <row r="31" spans="1:16" s="6" customFormat="1" ht="16.8" thickTop="1" thickBot="1">
      <c r="A31" s="7" t="s">
        <v>219</v>
      </c>
      <c r="B31" s="59" t="s">
        <v>699</v>
      </c>
      <c r="C31" s="7">
        <f>'Food full composition_all'!$BS$31</f>
        <v>83.3</v>
      </c>
      <c r="D31" s="7">
        <f t="shared" si="5"/>
        <v>1.2004801920768309</v>
      </c>
      <c r="E31" s="76" t="e">
        <f>SUM('Impact (100g DM)'!$G$411:$G$422)</f>
        <v>#N/A</v>
      </c>
      <c r="F31" s="77" t="e">
        <f t="shared" si="0"/>
        <v>#N/A</v>
      </c>
      <c r="G31" s="78" t="e">
        <f>SUM('Impact (100g DM)'!$I$411:$I$422)</f>
        <v>#N/A</v>
      </c>
      <c r="H31" s="77" t="e">
        <f t="shared" si="1"/>
        <v>#N/A</v>
      </c>
      <c r="I31" s="78" t="e">
        <f>SUM('Impact (100g DM)'!$K$411:$K$422)</f>
        <v>#N/A</v>
      </c>
      <c r="J31" s="77" t="e">
        <f t="shared" si="2"/>
        <v>#N/A</v>
      </c>
      <c r="K31" s="78" t="e">
        <f>SUM('Impact (100g DM)'!$M$411:$M$422)</f>
        <v>#N/A</v>
      </c>
      <c r="L31" s="77" t="e">
        <f t="shared" si="3"/>
        <v>#N/A</v>
      </c>
      <c r="M31" s="78" t="e">
        <f>SUM('Impact (100g DM)'!$O$411:$O$422)</f>
        <v>#N/A</v>
      </c>
      <c r="N31" s="77" t="e">
        <f>SUM('Impact (100g DM)'!$O$411:$O$422)*D31</f>
        <v>#N/A</v>
      </c>
      <c r="O31" s="78" t="e">
        <f>SUM('Impact (100g DM)'!$Q$411:$Q$422)</f>
        <v>#REF!</v>
      </c>
      <c r="P31" s="79" t="e">
        <f t="shared" si="4"/>
        <v>#REF!</v>
      </c>
    </row>
    <row r="32" spans="1:16" s="6" customFormat="1" ht="16.8" thickTop="1" thickBot="1">
      <c r="A32" s="7" t="s">
        <v>221</v>
      </c>
      <c r="B32" s="59" t="s">
        <v>700</v>
      </c>
      <c r="C32" s="7">
        <f>'Food full composition_all'!$BS$32</f>
        <v>66.399999999999991</v>
      </c>
      <c r="D32" s="7">
        <f t="shared" si="5"/>
        <v>1.5060240963855425</v>
      </c>
      <c r="E32" s="69" t="e">
        <f>SUM('Impact (100g DM)'!$G$423:$G$432)</f>
        <v>#N/A</v>
      </c>
      <c r="F32" s="6" t="e">
        <f t="shared" si="0"/>
        <v>#N/A</v>
      </c>
      <c r="G32" s="69" t="e">
        <f>SUM('Impact (100g DM)'!$I$423:$I$432)</f>
        <v>#N/A</v>
      </c>
      <c r="H32" s="6" t="e">
        <f t="shared" si="1"/>
        <v>#N/A</v>
      </c>
      <c r="I32" s="69" t="e">
        <f>SUM('Impact (100g DM)'!$K$423:$K$432)</f>
        <v>#N/A</v>
      </c>
      <c r="J32" s="6" t="e">
        <f t="shared" si="2"/>
        <v>#N/A</v>
      </c>
      <c r="K32" s="69" t="e">
        <f>SUM('Impact (100g DM)'!$M$423:$M$431,'Impact (100g DM)'!$M$432)</f>
        <v>#N/A</v>
      </c>
      <c r="L32" s="6" t="e">
        <f t="shared" si="3"/>
        <v>#N/A</v>
      </c>
      <c r="M32" s="69" t="e">
        <f>SUM('Impact (100g DM)'!$O$423:$O$432)</f>
        <v>#N/A</v>
      </c>
      <c r="N32" s="6" t="e">
        <f>SUM('Impact (100g DM)'!$O$423:$O$432)*D32</f>
        <v>#N/A</v>
      </c>
      <c r="O32" s="69" t="e">
        <f>SUM('Impact (100g DM)'!$Q$423:$Q$432)</f>
        <v>#REF!</v>
      </c>
      <c r="P32" s="6" t="e">
        <f t="shared" si="4"/>
        <v>#REF!</v>
      </c>
    </row>
    <row r="33" spans="1:16" s="71" customFormat="1" ht="16.2" thickTop="1">
      <c r="A33" s="8" t="s">
        <v>227</v>
      </c>
      <c r="B33" s="125" t="s">
        <v>701</v>
      </c>
      <c r="C33" s="8">
        <f>'Food full composition_all'!$BS$33</f>
        <v>120</v>
      </c>
      <c r="D33" s="71">
        <f>100/C33</f>
        <v>0.83333333333333337</v>
      </c>
      <c r="E33" s="72" t="e">
        <f>SUM('Impact (100g DM)'!$G$433:$G$448)</f>
        <v>#N/A</v>
      </c>
      <c r="F33" s="71" t="e">
        <f>E33*D33</f>
        <v>#N/A</v>
      </c>
      <c r="G33" s="72" t="e">
        <f>SUM('Impact (100g DM)'!$I$433:$I$448)</f>
        <v>#N/A</v>
      </c>
      <c r="H33" s="71" t="e">
        <f>G33*D33</f>
        <v>#N/A</v>
      </c>
      <c r="I33" s="72" t="e">
        <f>SUM('Impact (100g DM)'!$K$433:$K$448)</f>
        <v>#N/A</v>
      </c>
      <c r="J33" s="71" t="e">
        <f>I33*D33</f>
        <v>#N/A</v>
      </c>
      <c r="K33" s="72" t="e">
        <f>SUM('Impact (100g DM)'!$M$433:$M$448)</f>
        <v>#N/A</v>
      </c>
      <c r="L33" s="71" t="e">
        <f>K33*D33</f>
        <v>#N/A</v>
      </c>
      <c r="M33" s="72" t="e">
        <f>SUM('Impact (100g DM)'!$O$433:$O$448)</f>
        <v>#N/A</v>
      </c>
      <c r="N33" s="71" t="e">
        <f>M33*D33</f>
        <v>#N/A</v>
      </c>
      <c r="O33" s="72" t="e">
        <f>SUM('Impact (100g DM)'!$Q$433:$Q$448)</f>
        <v>#REF!</v>
      </c>
      <c r="P33" s="71" t="e">
        <f>O33*D33</f>
        <v>#REF!</v>
      </c>
    </row>
    <row r="34" spans="1:16" hidden="1">
      <c r="A34" s="247" t="s">
        <v>702</v>
      </c>
      <c r="B34" s="247"/>
      <c r="C34" s="247"/>
      <c r="D34" s="247"/>
      <c r="E34" s="247"/>
      <c r="F34" s="32"/>
    </row>
    <row r="35" spans="1:16" s="64" customFormat="1" ht="16.2" hidden="1" thickBot="1">
      <c r="A35" s="68" t="s">
        <v>0</v>
      </c>
      <c r="B35" s="67" t="s">
        <v>643</v>
      </c>
      <c r="C35" s="66" t="s">
        <v>25</v>
      </c>
      <c r="D35" s="66"/>
      <c r="E35" s="65" t="s">
        <v>248</v>
      </c>
      <c r="G35" s="65" t="s">
        <v>250</v>
      </c>
      <c r="I35" s="65" t="s">
        <v>252</v>
      </c>
      <c r="K35" s="65" t="s">
        <v>254</v>
      </c>
      <c r="M35" s="65" t="s">
        <v>256</v>
      </c>
      <c r="O35" s="65" t="s">
        <v>258</v>
      </c>
    </row>
    <row r="36" spans="1:16" ht="16.2" hidden="1" thickBot="1">
      <c r="A36" s="9" t="s">
        <v>26</v>
      </c>
      <c r="B36" s="63" t="s">
        <v>671</v>
      </c>
      <c r="C36" s="9">
        <f>'Food full composition_all'!$BS$3</f>
        <v>85.19</v>
      </c>
      <c r="D36" s="9"/>
      <c r="E36" s="49">
        <v>0</v>
      </c>
      <c r="G36" s="49">
        <v>0</v>
      </c>
      <c r="I36" s="49">
        <v>0</v>
      </c>
      <c r="K36" s="49">
        <v>0</v>
      </c>
      <c r="M36" s="49">
        <v>0</v>
      </c>
      <c r="O36" s="49">
        <v>0</v>
      </c>
    </row>
    <row r="37" spans="1:16" ht="16.8" hidden="1" thickTop="1" thickBot="1">
      <c r="A37" s="7" t="s">
        <v>46</v>
      </c>
      <c r="B37" s="61" t="s">
        <v>672</v>
      </c>
      <c r="C37" s="7">
        <f>'Food full composition_all'!$BS$4</f>
        <v>101</v>
      </c>
      <c r="D37" s="7"/>
      <c r="E37" s="49">
        <v>1.9527143999999999</v>
      </c>
      <c r="G37" s="49">
        <v>2.0772569999999999</v>
      </c>
      <c r="I37" s="49">
        <v>14.997382400000001</v>
      </c>
      <c r="K37" s="49">
        <v>7.3037874</v>
      </c>
      <c r="M37" s="49">
        <v>109.12221319999999</v>
      </c>
      <c r="O37" s="49">
        <v>2797.3340122</v>
      </c>
    </row>
    <row r="38" spans="1:16" ht="16.8" hidden="1" thickTop="1" thickBot="1">
      <c r="A38" s="7" t="s">
        <v>59</v>
      </c>
      <c r="B38" s="62" t="s">
        <v>673</v>
      </c>
      <c r="C38" s="7">
        <f>'Food full composition_all'!$BS$5</f>
        <v>105.1</v>
      </c>
      <c r="D38" s="7"/>
      <c r="E38" s="49">
        <v>0.2301936</v>
      </c>
      <c r="G38" s="49">
        <v>0.22517039999999997</v>
      </c>
      <c r="I38" s="49">
        <v>1.5487107999999998</v>
      </c>
      <c r="K38" s="49">
        <v>1.8564000000000001</v>
      </c>
      <c r="M38" s="49">
        <v>92.039219999999972</v>
      </c>
      <c r="O38" s="49">
        <v>2227.2886999999996</v>
      </c>
    </row>
    <row r="39" spans="1:16" ht="16.8" hidden="1" thickTop="1" thickBot="1">
      <c r="A39" s="7" t="s">
        <v>72</v>
      </c>
      <c r="B39" s="61" t="s">
        <v>674</v>
      </c>
      <c r="C39" s="7">
        <f>'Food full composition_all'!$BS$6</f>
        <v>103.67749999999999</v>
      </c>
      <c r="D39" s="7"/>
      <c r="E39" s="49">
        <v>1.2201280000000001</v>
      </c>
      <c r="G39" s="49">
        <v>1.017744</v>
      </c>
      <c r="I39" s="49">
        <v>10.192727999999999</v>
      </c>
      <c r="K39" s="49">
        <v>5.2852800000000002</v>
      </c>
      <c r="M39" s="49">
        <v>104.702416</v>
      </c>
      <c r="O39" s="49">
        <v>2273.3823839999995</v>
      </c>
    </row>
    <row r="40" spans="1:16" ht="16.8" hidden="1" thickTop="1" thickBot="1">
      <c r="A40" s="7" t="s">
        <v>83</v>
      </c>
      <c r="B40" s="23" t="s">
        <v>675</v>
      </c>
      <c r="C40" s="7">
        <f>'Food full composition_all'!$BS$7</f>
        <v>91.502500000000012</v>
      </c>
      <c r="D40" s="7"/>
      <c r="E40" s="49">
        <v>0.52496989999999999</v>
      </c>
      <c r="G40" s="49">
        <v>0.42002287599999999</v>
      </c>
      <c r="I40" s="49">
        <v>4.3476072640000005</v>
      </c>
      <c r="K40" s="49">
        <v>2.0651827559999996</v>
      </c>
      <c r="M40" s="49">
        <v>28.170431015999995</v>
      </c>
      <c r="O40" s="49">
        <v>609.0202485640001</v>
      </c>
    </row>
    <row r="41" spans="1:16" ht="16.8" hidden="1" thickTop="1" thickBot="1">
      <c r="A41" s="7" t="s">
        <v>91</v>
      </c>
      <c r="B41" s="60" t="s">
        <v>676</v>
      </c>
      <c r="C41" s="7">
        <f>'Food full composition_all'!$BS$8</f>
        <v>84.077500000000001</v>
      </c>
      <c r="D41" s="7"/>
      <c r="E41" s="49">
        <v>0.60860800000000004</v>
      </c>
      <c r="G41" s="49">
        <v>0.50668799999999992</v>
      </c>
      <c r="I41" s="49">
        <v>5.082895999999999</v>
      </c>
      <c r="K41" s="49">
        <v>2.6244399999999999</v>
      </c>
      <c r="M41" s="49">
        <v>51.241007999999994</v>
      </c>
      <c r="O41" s="49">
        <v>1112.212192</v>
      </c>
    </row>
    <row r="42" spans="1:16" ht="16.8" hidden="1" thickTop="1" thickBot="1">
      <c r="A42" s="7" t="s">
        <v>96</v>
      </c>
      <c r="B42" s="59" t="s">
        <v>677</v>
      </c>
      <c r="C42" s="7">
        <f>'Food full composition_all'!$BS$9</f>
        <v>95.277499999999989</v>
      </c>
      <c r="D42" s="7"/>
      <c r="E42" s="49">
        <v>1.3433055999999997</v>
      </c>
      <c r="G42" s="49">
        <v>1.0884328000000001</v>
      </c>
      <c r="I42" s="49">
        <v>11.1734896</v>
      </c>
      <c r="K42" s="49">
        <v>5.4203240000000008</v>
      </c>
      <c r="M42" s="49">
        <v>82.385794400000009</v>
      </c>
      <c r="O42" s="49">
        <v>1776.3680479999998</v>
      </c>
    </row>
    <row r="43" spans="1:16" ht="16.8" hidden="1" thickTop="1" thickBot="1">
      <c r="A43" s="7" t="s">
        <v>117</v>
      </c>
      <c r="B43" s="59" t="s">
        <v>678</v>
      </c>
      <c r="C43" s="7">
        <f>'Food full composition_all'!$BS$10</f>
        <v>91.977499999999992</v>
      </c>
      <c r="D43" s="7"/>
      <c r="E43" s="49">
        <v>29.5873396</v>
      </c>
      <c r="G43" s="49">
        <v>9.1080444000000025</v>
      </c>
      <c r="I43" s="49">
        <v>29.421210000000002</v>
      </c>
      <c r="K43" s="49">
        <v>27.622140000000002</v>
      </c>
      <c r="M43" s="49">
        <v>151.84027039999995</v>
      </c>
      <c r="O43" s="49">
        <v>4187.7594668000002</v>
      </c>
    </row>
    <row r="44" spans="1:16" ht="16.8" hidden="1" thickTop="1" thickBot="1">
      <c r="A44" s="7" t="s">
        <v>130</v>
      </c>
      <c r="B44" s="59" t="s">
        <v>679</v>
      </c>
      <c r="C44" s="7">
        <f>'Food full composition_all'!$BS$11</f>
        <v>59.7</v>
      </c>
      <c r="D44" s="7"/>
      <c r="E44" s="49">
        <v>21.597066399999999</v>
      </c>
      <c r="G44" s="49">
        <v>6.6358656000000016</v>
      </c>
      <c r="I44" s="49">
        <v>21.295965600000002</v>
      </c>
      <c r="K44" s="49">
        <v>20.121847200000001</v>
      </c>
      <c r="M44" s="49">
        <v>117.76936079999999</v>
      </c>
      <c r="O44" s="49">
        <v>2945.9135159999996</v>
      </c>
    </row>
    <row r="45" spans="1:16" ht="16.8" hidden="1" thickTop="1" thickBot="1">
      <c r="A45" s="7" t="s">
        <v>135</v>
      </c>
      <c r="B45" s="59" t="s">
        <v>680</v>
      </c>
      <c r="C45" s="7">
        <f>'Food full composition_all'!$BS$12</f>
        <v>86.9</v>
      </c>
      <c r="D45" s="7"/>
      <c r="E45" s="49">
        <v>19.385984799999999</v>
      </c>
      <c r="G45" s="49">
        <v>6.000467200000001</v>
      </c>
      <c r="I45" s="49">
        <v>19.242714400000004</v>
      </c>
      <c r="K45" s="49">
        <v>18.146382799999998</v>
      </c>
      <c r="M45" s="49">
        <v>151.84027039999995</v>
      </c>
      <c r="O45" s="49">
        <v>4187.7594668000002</v>
      </c>
    </row>
    <row r="46" spans="1:16" ht="16.8" hidden="1" thickTop="1" thickBot="1">
      <c r="A46" s="7" t="s">
        <v>139</v>
      </c>
      <c r="B46" s="59" t="s">
        <v>681</v>
      </c>
      <c r="C46" s="7">
        <f>'Food full composition_all'!$BS$13</f>
        <v>84</v>
      </c>
      <c r="D46" s="7"/>
      <c r="E46" s="49">
        <v>0</v>
      </c>
      <c r="G46" s="49">
        <v>0</v>
      </c>
      <c r="I46" s="49">
        <v>0</v>
      </c>
      <c r="K46" s="49">
        <v>0</v>
      </c>
      <c r="M46" s="49">
        <v>0</v>
      </c>
      <c r="O46" s="49">
        <v>0</v>
      </c>
    </row>
    <row r="47" spans="1:16" ht="16.8" hidden="1" thickTop="1" thickBot="1">
      <c r="A47" s="7" t="s">
        <v>142</v>
      </c>
      <c r="B47" s="59" t="s">
        <v>682</v>
      </c>
      <c r="C47" s="7">
        <f>'Food full composition_all'!$BS$14</f>
        <v>90.6</v>
      </c>
      <c r="D47" s="7"/>
      <c r="E47" s="49">
        <v>13.805719199999999</v>
      </c>
      <c r="G47" s="49">
        <v>1.7386824000000001</v>
      </c>
      <c r="I47" s="49">
        <v>5.8210151999999997</v>
      </c>
      <c r="K47" s="49">
        <v>4.2773276000000013</v>
      </c>
      <c r="M47" s="49">
        <v>78.963211599999994</v>
      </c>
      <c r="O47" s="49">
        <v>5851.6107831999998</v>
      </c>
    </row>
    <row r="48" spans="1:16" ht="16.8" hidden="1" thickTop="1" thickBot="1">
      <c r="A48" s="7" t="s">
        <v>144</v>
      </c>
      <c r="B48" s="58" t="s">
        <v>683</v>
      </c>
      <c r="C48" s="51">
        <f>'Food full composition_all'!$BS$15</f>
        <v>87.6</v>
      </c>
      <c r="D48" s="51"/>
      <c r="E48" s="49">
        <v>38.675364000000002</v>
      </c>
      <c r="G48" s="49">
        <v>4.286281999999999</v>
      </c>
      <c r="I48" s="49">
        <v>15.096681600000004</v>
      </c>
      <c r="K48" s="49">
        <v>11.170031600000002</v>
      </c>
      <c r="M48" s="49">
        <v>245.7211848</v>
      </c>
      <c r="O48" s="49">
        <v>16071.6232404</v>
      </c>
    </row>
    <row r="49" spans="1:15" ht="16.8" hidden="1" thickTop="1" thickBot="1">
      <c r="A49" s="7" t="s">
        <v>148</v>
      </c>
      <c r="B49" s="57" t="s">
        <v>684</v>
      </c>
      <c r="C49" s="51">
        <f>'Food full composition_all'!$BS$16</f>
        <v>98.1</v>
      </c>
      <c r="D49" s="51"/>
      <c r="E49" s="49">
        <v>40.143793871999996</v>
      </c>
      <c r="G49" s="49">
        <v>4.3932907199999995</v>
      </c>
      <c r="I49" s="49">
        <v>15.572812528000002</v>
      </c>
      <c r="K49" s="49">
        <v>11.182670408000002</v>
      </c>
      <c r="M49" s="49">
        <v>205.234256136</v>
      </c>
      <c r="O49" s="49">
        <v>15819.409878271999</v>
      </c>
    </row>
    <row r="50" spans="1:15" ht="16.8" hidden="1" thickTop="1" thickBot="1">
      <c r="A50" s="7" t="s">
        <v>150</v>
      </c>
      <c r="B50" s="56" t="s">
        <v>685</v>
      </c>
      <c r="C50" s="7">
        <f>'Food full composition_all'!$BS$17</f>
        <v>85.177500000000009</v>
      </c>
      <c r="D50" s="7"/>
      <c r="E50" s="49">
        <v>37.622510197999993</v>
      </c>
      <c r="G50" s="49">
        <v>4.0741731939999992</v>
      </c>
      <c r="I50" s="49">
        <v>14.103018238400002</v>
      </c>
      <c r="K50" s="49">
        <v>10.030377011199997</v>
      </c>
      <c r="M50" s="49">
        <v>184.32884914080003</v>
      </c>
      <c r="O50" s="49">
        <v>14471.817001350799</v>
      </c>
    </row>
    <row r="51" spans="1:15" ht="16.2" hidden="1" thickBot="1">
      <c r="A51" s="8" t="s">
        <v>161</v>
      </c>
      <c r="B51" s="55" t="s">
        <v>686</v>
      </c>
      <c r="C51" s="8">
        <f>'Food full composition_all'!$BS$18</f>
        <v>91.78</v>
      </c>
      <c r="D51" s="8"/>
      <c r="E51" s="49">
        <v>0</v>
      </c>
      <c r="G51" s="49">
        <v>0</v>
      </c>
      <c r="I51" s="49">
        <v>0</v>
      </c>
      <c r="K51" s="49">
        <v>0</v>
      </c>
      <c r="M51" s="49">
        <v>0</v>
      </c>
      <c r="O51" s="49">
        <v>0</v>
      </c>
    </row>
    <row r="52" spans="1:15" ht="16.2" hidden="1" thickBot="1">
      <c r="A52" s="8" t="s">
        <v>167</v>
      </c>
      <c r="B52" s="54" t="s">
        <v>687</v>
      </c>
      <c r="C52" s="8">
        <f>'Food full composition_all'!$BS$19</f>
        <v>90.98</v>
      </c>
      <c r="D52" s="8"/>
      <c r="E52" s="49">
        <v>0</v>
      </c>
      <c r="G52" s="49">
        <v>0</v>
      </c>
      <c r="I52" s="49">
        <v>0</v>
      </c>
      <c r="K52" s="49">
        <v>0</v>
      </c>
      <c r="M52" s="49">
        <v>0</v>
      </c>
      <c r="O52" s="49">
        <v>0</v>
      </c>
    </row>
    <row r="53" spans="1:15" ht="16.8" hidden="1" thickTop="1" thickBot="1">
      <c r="A53" s="8" t="s">
        <v>168</v>
      </c>
      <c r="B53" s="54" t="s">
        <v>688</v>
      </c>
      <c r="C53" s="8">
        <f>'Food full composition_all'!$BS$20</f>
        <v>88.302500000000009</v>
      </c>
      <c r="D53" s="8"/>
      <c r="E53" s="49">
        <v>0</v>
      </c>
      <c r="G53" s="49">
        <v>0</v>
      </c>
      <c r="I53" s="49">
        <v>0</v>
      </c>
      <c r="K53" s="49">
        <v>0</v>
      </c>
      <c r="M53" s="49">
        <v>0</v>
      </c>
      <c r="O53" s="49">
        <v>0</v>
      </c>
    </row>
    <row r="54" spans="1:15" ht="16.2" hidden="1" thickTop="1">
      <c r="A54" s="8" t="s">
        <v>173</v>
      </c>
      <c r="B54" s="53" t="s">
        <v>689</v>
      </c>
      <c r="C54" s="8">
        <f>'Food full composition_all'!$BS$21</f>
        <v>85.5</v>
      </c>
      <c r="D54" s="8"/>
      <c r="E54" s="49">
        <v>0</v>
      </c>
      <c r="G54" s="49">
        <v>0</v>
      </c>
      <c r="I54" s="49">
        <v>0</v>
      </c>
      <c r="K54" s="49">
        <v>0</v>
      </c>
      <c r="M54" s="49">
        <v>0</v>
      </c>
      <c r="O54" s="49">
        <v>0</v>
      </c>
    </row>
    <row r="55" spans="1:15" hidden="1">
      <c r="A55" s="8" t="s">
        <v>175</v>
      </c>
      <c r="B55" s="52" t="s">
        <v>690</v>
      </c>
      <c r="C55" s="8">
        <f>'Food full composition_all'!$BS$22</f>
        <v>84.4</v>
      </c>
      <c r="D55" s="8"/>
      <c r="E55" s="49">
        <v>0</v>
      </c>
      <c r="G55" s="49">
        <v>0</v>
      </c>
      <c r="I55" s="49">
        <v>0</v>
      </c>
      <c r="K55" s="49">
        <v>0</v>
      </c>
      <c r="M55" s="49">
        <v>0</v>
      </c>
      <c r="O55" s="49">
        <v>0</v>
      </c>
    </row>
    <row r="56" spans="1:15" hidden="1">
      <c r="A56" s="9" t="s">
        <v>178</v>
      </c>
      <c r="B56" s="10" t="s">
        <v>691</v>
      </c>
      <c r="C56" s="9">
        <f>'Food full composition_all'!$BS$23</f>
        <v>39.29</v>
      </c>
      <c r="D56" s="9"/>
      <c r="E56" s="49">
        <v>8.0937219999999976E-2</v>
      </c>
      <c r="G56" s="49">
        <v>0.33327839999999997</v>
      </c>
      <c r="I56" s="49">
        <v>0.35668178</v>
      </c>
      <c r="K56" s="49">
        <v>0.39743703999999996</v>
      </c>
      <c r="M56" s="49">
        <v>18.807743500000001</v>
      </c>
      <c r="O56" s="49">
        <v>602.53628707999997</v>
      </c>
    </row>
    <row r="57" spans="1:15" hidden="1">
      <c r="A57" s="9" t="s">
        <v>184</v>
      </c>
      <c r="B57" s="10" t="s">
        <v>692</v>
      </c>
      <c r="C57" s="9">
        <f>'Food full composition_all'!$BS$24</f>
        <v>69.3</v>
      </c>
      <c r="D57" s="9"/>
      <c r="E57" s="49">
        <v>0</v>
      </c>
      <c r="G57" s="49">
        <v>0</v>
      </c>
      <c r="I57" s="49">
        <v>0</v>
      </c>
      <c r="K57" s="49">
        <v>0</v>
      </c>
      <c r="M57" s="49">
        <v>0</v>
      </c>
      <c r="O57" s="49">
        <v>0</v>
      </c>
    </row>
    <row r="58" spans="1:15" hidden="1">
      <c r="A58" s="7" t="s">
        <v>190</v>
      </c>
      <c r="B58" s="6" t="s">
        <v>693</v>
      </c>
      <c r="C58" s="51">
        <f>'Food full composition_all'!$BS$25</f>
        <v>87.4</v>
      </c>
      <c r="D58" s="51"/>
      <c r="E58" s="49">
        <v>1.8104522800000002</v>
      </c>
      <c r="G58" s="49">
        <v>1.4399657999999997</v>
      </c>
      <c r="I58" s="49">
        <v>14.285107199999999</v>
      </c>
      <c r="K58" s="49">
        <v>7.2619929200000009</v>
      </c>
      <c r="M58" s="49">
        <v>133.34158656</v>
      </c>
      <c r="O58" s="49">
        <v>2938.3375730799999</v>
      </c>
    </row>
    <row r="59" spans="1:15" hidden="1">
      <c r="A59" s="9" t="s">
        <v>193</v>
      </c>
      <c r="B59" s="25" t="s">
        <v>694</v>
      </c>
      <c r="C59" s="234">
        <f>'Food full composition_all'!$BS$26</f>
        <v>78.69</v>
      </c>
      <c r="D59" s="234"/>
      <c r="E59" s="49">
        <v>2.2749999999999997E-4</v>
      </c>
      <c r="G59" s="49">
        <v>1.45236E-4</v>
      </c>
      <c r="I59" s="49">
        <v>1.1269439999999999E-3</v>
      </c>
      <c r="K59" s="49">
        <v>6.6575599999999999E-4</v>
      </c>
      <c r="M59" s="49">
        <v>1.2785135999999999E-2</v>
      </c>
      <c r="O59" s="49">
        <v>0.49024648399999993</v>
      </c>
    </row>
    <row r="60" spans="1:15" hidden="1">
      <c r="A60" s="9" t="s">
        <v>196</v>
      </c>
      <c r="B60" s="25" t="s">
        <v>695</v>
      </c>
      <c r="C60" s="9">
        <f>'Food full composition_all'!$BS$27</f>
        <v>77.89</v>
      </c>
      <c r="D60" s="9"/>
      <c r="E60" s="49">
        <v>7.3048248000000005</v>
      </c>
      <c r="G60" s="49">
        <v>2.9964844000000004</v>
      </c>
      <c r="I60" s="49">
        <v>8.0964701999999988</v>
      </c>
      <c r="K60" s="49">
        <v>7.986833400000001</v>
      </c>
      <c r="M60" s="49">
        <v>114.9556772</v>
      </c>
      <c r="O60" s="49">
        <v>3211.9538360000001</v>
      </c>
    </row>
    <row r="61" spans="1:15" hidden="1">
      <c r="A61" s="9" t="s">
        <v>209</v>
      </c>
      <c r="B61" s="25" t="s">
        <v>696</v>
      </c>
      <c r="C61" s="9">
        <f>'Food full composition_all'!$BS$28</f>
        <v>85.10499999999999</v>
      </c>
      <c r="D61" s="9"/>
      <c r="E61" s="49">
        <v>0</v>
      </c>
      <c r="G61" s="49">
        <v>0</v>
      </c>
      <c r="I61" s="49">
        <v>0</v>
      </c>
      <c r="K61" s="49">
        <v>0</v>
      </c>
      <c r="M61" s="49">
        <v>0</v>
      </c>
      <c r="O61" s="49">
        <v>0</v>
      </c>
    </row>
    <row r="62" spans="1:15" hidden="1">
      <c r="A62" s="7" t="s">
        <v>216</v>
      </c>
      <c r="B62" s="50" t="s">
        <v>697</v>
      </c>
      <c r="C62" s="7">
        <f>'Food full composition_all'!$BS$29</f>
        <v>88.61</v>
      </c>
      <c r="D62" s="7"/>
      <c r="E62" s="49">
        <v>32.76052052</v>
      </c>
      <c r="G62" s="49">
        <v>3.6269542399999999</v>
      </c>
      <c r="I62" s="49">
        <v>12.75829828</v>
      </c>
      <c r="K62" s="49">
        <v>9.46950732</v>
      </c>
      <c r="M62" s="49">
        <v>204.94404112000001</v>
      </c>
      <c r="O62" s="49">
        <v>13531.26436116</v>
      </c>
    </row>
    <row r="63" spans="1:15" hidden="1">
      <c r="A63" s="7" t="s">
        <v>218</v>
      </c>
      <c r="B63" s="6" t="s">
        <v>698</v>
      </c>
      <c r="C63" s="7">
        <f>'Food full composition_all'!$BS$30</f>
        <v>71.2</v>
      </c>
      <c r="D63" s="7"/>
      <c r="E63" s="49">
        <v>17.868941999999997</v>
      </c>
      <c r="G63" s="49">
        <v>5.4479880000000005</v>
      </c>
      <c r="I63" s="49">
        <v>17.433234000000002</v>
      </c>
      <c r="K63" s="49">
        <v>16.452617999999998</v>
      </c>
      <c r="M63" s="49">
        <v>79.321241999999998</v>
      </c>
      <c r="O63" s="49">
        <v>1897.9369500000003</v>
      </c>
    </row>
    <row r="64" spans="1:15" hidden="1">
      <c r="A64" s="7" t="s">
        <v>219</v>
      </c>
      <c r="B64" s="6" t="s">
        <v>699</v>
      </c>
      <c r="C64" s="7">
        <f>'Food full composition_all'!$BS$31</f>
        <v>83.3</v>
      </c>
      <c r="D64" s="7"/>
      <c r="E64" s="49">
        <v>23.750817999999999</v>
      </c>
      <c r="G64" s="49">
        <v>7.629804</v>
      </c>
      <c r="I64" s="49">
        <v>23.307757200000001</v>
      </c>
      <c r="K64" s="49">
        <v>22.036523600000002</v>
      </c>
      <c r="M64" s="49">
        <v>117.90080120000002</v>
      </c>
      <c r="O64" s="49">
        <v>2983.4332163999998</v>
      </c>
    </row>
    <row r="65" spans="1:15" hidden="1">
      <c r="A65" s="7" t="s">
        <v>221</v>
      </c>
      <c r="B65" s="6" t="s">
        <v>700</v>
      </c>
      <c r="C65" s="7">
        <f>'Food full composition_all'!$BS$32</f>
        <v>66.399999999999991</v>
      </c>
      <c r="D65" s="7"/>
      <c r="E65" s="49">
        <v>35.737883999999994</v>
      </c>
      <c r="G65" s="49">
        <v>10.895976000000001</v>
      </c>
      <c r="I65" s="49">
        <v>34.866468000000005</v>
      </c>
      <c r="K65" s="49">
        <v>32.905235999999995</v>
      </c>
      <c r="M65" s="49">
        <v>158.642484</v>
      </c>
      <c r="O65" s="49">
        <v>3795.8739000000005</v>
      </c>
    </row>
    <row r="66" spans="1:15" hidden="1"/>
  </sheetData>
  <mergeCells count="2">
    <mergeCell ref="A1:E1"/>
    <mergeCell ref="A34:E34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iqueSourceRef xmlns="0c1e910d-4918-42f1-af2c-ed1101d63abc" xsi:nil="true"/>
    <_activity xmlns="0c1e910d-4918-42f1-af2c-ed1101d63abc" xsi:nil="true"/>
    <FileHash xmlns="0c1e910d-4918-42f1-af2c-ed1101d63a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7573F99DE79145B2C4B20841E12603" ma:contentTypeVersion="20" ma:contentTypeDescription="Create a new document." ma:contentTypeScope="" ma:versionID="a0f4f57005f5c02ae8e28a25dd24085e">
  <xsd:schema xmlns:xsd="http://www.w3.org/2001/XMLSchema" xmlns:xs="http://www.w3.org/2001/XMLSchema" xmlns:p="http://schemas.microsoft.com/office/2006/metadata/properties" xmlns:ns3="0c1e910d-4918-42f1-af2c-ed1101d63abc" xmlns:ns4="786e620f-b1da-4f59-878c-ef7546d25bf1" targetNamespace="http://schemas.microsoft.com/office/2006/metadata/properties" ma:root="true" ma:fieldsID="6f6dc6ecaf294bc19d22e93203907941" ns3:_="" ns4:_="">
    <xsd:import namespace="0c1e910d-4918-42f1-af2c-ed1101d63abc"/>
    <xsd:import namespace="786e620f-b1da-4f59-878c-ef7546d25b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UniqueSourceRef" minOccurs="0"/>
                <xsd:element ref="ns3:File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e910d-4918-42f1-af2c-ed1101d63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UniqueSourceRef" ma:index="16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FileHash" ma:index="17" nillable="true" ma:displayName="FileHash" ma:internalName="FileHash">
      <xsd:simpleType>
        <xsd:restriction base="dms:Note">
          <xsd:maxLength value="255"/>
        </xsd:restriction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e620f-b1da-4f59-878c-ef7546d25b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B6851E-B230-400E-BD3A-E4AE9D0E98A7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0c1e910d-4918-42f1-af2c-ed1101d63abc"/>
    <ds:schemaRef ds:uri="786e620f-b1da-4f59-878c-ef7546d25bf1"/>
  </ds:schemaRefs>
</ds:datastoreItem>
</file>

<file path=customXml/itemProps2.xml><?xml version="1.0" encoding="utf-8"?>
<ds:datastoreItem xmlns:ds="http://schemas.openxmlformats.org/officeDocument/2006/customXml" ds:itemID="{47ED111E-DDA3-4B11-8560-97D562FA6B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e910d-4918-42f1-af2c-ed1101d63abc"/>
    <ds:schemaRef ds:uri="786e620f-b1da-4f59-878c-ef7546d25b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8EDCAD-C285-475D-985C-6E09BBD5AB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Food full composition_all</vt:lpstr>
      <vt:lpstr>Estimating unknown %</vt:lpstr>
      <vt:lpstr>Impact (100g DM)</vt:lpstr>
      <vt:lpstr>Impact value reference table</vt:lpstr>
      <vt:lpstr>Impact calculations</vt:lpstr>
      <vt:lpstr>Impact (per1000kcal)</vt:lpstr>
      <vt:lpstr>Summarised(per1000kcal)</vt:lpstr>
      <vt:lpstr>Complete impact 100gDM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David S Gardner (staff)</cp:lastModifiedBy>
  <cp:revision/>
  <dcterms:created xsi:type="dcterms:W3CDTF">2022-12-13T14:50:26Z</dcterms:created>
  <dcterms:modified xsi:type="dcterms:W3CDTF">2025-06-18T14:56:52Z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0x010100F57573F99DE79145B2C4B20841E12603</vt:lpwstr>
  </property>
</Properties>
</file>