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12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trlProps/ctrlProp2.xml" ContentType="application/vnd.ms-excel.controlproperties+xml"/>
  <Override PartName="/xl/comments2.xml" ContentType="application/vnd.openxmlformats-officedocument.spreadsheetml.comment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5.xml" ContentType="application/vnd.openxmlformats-officedocument.drawing+xml"/>
  <Override PartName="/xl/ctrlProps/ctrlProp3.xml" ContentType="application/vnd.ms-excel.controlproperties+xml"/>
  <Override PartName="/xl/comments3.xml" ContentType="application/vnd.openxmlformats-officedocument.spreadsheetml.comments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6.xml" ContentType="application/vnd.openxmlformats-officedocument.drawing+xml"/>
  <Override PartName="/xl/charts/chart31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32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33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34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35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36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37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7.xml" ContentType="application/vnd.openxmlformats-officedocument.drawing+xml"/>
  <Override PartName="/xl/charts/chart38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39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40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41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42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43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44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45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46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47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48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8.xml" ContentType="application/vnd.openxmlformats-officedocument.drawing+xml"/>
  <Override PartName="/xl/ctrlProps/ctrlProp4.xml" ContentType="application/vnd.ms-excel.controlproperties+xml"/>
  <Override PartName="/xl/comments4.xml" ContentType="application/vnd.openxmlformats-officedocument.spreadsheetml.comments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drawings/drawing9.xml" ContentType="application/vnd.openxmlformats-officedocument.drawing+xml"/>
  <Override PartName="/xl/ctrlProps/ctrlProp5.xml" ContentType="application/vnd.ms-excel.controlproperties+xml"/>
  <Override PartName="/xl/comments5.xml" ContentType="application/vnd.openxmlformats-officedocument.spreadsheetml.comments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drawings/drawing10.xml" ContentType="application/vnd.openxmlformats-officedocument.drawing+xml"/>
  <Override PartName="/xl/ctrlProps/ctrlProp6.xml" ContentType="application/vnd.ms-excel.controlproperties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drawings/drawing11.xml" ContentType="application/vnd.openxmlformats-officedocument.drawing+xml"/>
  <Override PartName="/xl/ctrlProps/ctrlProp7.xml" ContentType="application/vnd.ms-excel.controlproperties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uniofnottm-my.sharepoint.com/personal/kateryna_dugina_nottingham_ac_uk/Documents/Kate/Articles/My_Articles/SD+EW/"/>
    </mc:Choice>
  </mc:AlternateContent>
  <xr:revisionPtr revIDLastSave="0" documentId="8_{B95773C9-8F17-488D-9ECA-49BB06531694}" xr6:coauthVersionLast="47" xr6:coauthVersionMax="47" xr10:uidLastSave="{00000000-0000-0000-0000-000000000000}"/>
  <bookViews>
    <workbookView xWindow="-110" yWindow="-110" windowWidth="19420" windowHeight="10420" xr2:uid="{4CE0634A-2893-EB40-844C-FBB2C8DB9EEA}"/>
  </bookViews>
  <sheets>
    <sheet name="Key" sheetId="46" r:id="rId1"/>
    <sheet name="pH of batters" sheetId="1" r:id="rId2"/>
    <sheet name="XLSTAT_20240327_101716_1_HID1" sheetId="11" state="hidden" r:id="rId3"/>
    <sheet name="XLSTAT_20240327_101716_1_HID" sheetId="10" state="hidden" r:id="rId4"/>
    <sheet name="ANOVA_pH" sheetId="6" r:id="rId5"/>
    <sheet name="XLSTAT_20240327_095704_1_HID1" sheetId="8" state="hidden" r:id="rId6"/>
    <sheet name="XLSTAT_20240327_095704_1_HID" sheetId="7" state="hidden" r:id="rId7"/>
    <sheet name="Moistures" sheetId="2" r:id="rId8"/>
    <sheet name="XLSTAT_20240328_124446_1_HID1" sheetId="45" state="hidden" r:id="rId9"/>
    <sheet name="XLSTAT_20240328_124446_1_HID" sheetId="44" state="hidden" r:id="rId10"/>
    <sheet name="ANOVA_Moisture(day0)" sheetId="12" r:id="rId11"/>
    <sheet name="ANOVA_Moisture(day6)" sheetId="15" r:id="rId12"/>
    <sheet name="XLSTAT_20240327_110609_1_HID1" sheetId="17" state="hidden" r:id="rId13"/>
    <sheet name="XLSTAT_20240327_110609_1_HID" sheetId="16" state="hidden" r:id="rId14"/>
    <sheet name="Specific volume" sheetId="3" r:id="rId15"/>
    <sheet name="Porosity" sheetId="4" r:id="rId16"/>
    <sheet name="ANOVA_Number of cells" sheetId="43" r:id="rId17"/>
    <sheet name="ANOVA_Area of Cells" sheetId="9" r:id="rId18"/>
    <sheet name="XLSTAT_20240327_110350_1_HID1" sheetId="14" state="hidden" r:id="rId19"/>
    <sheet name="XLSTAT_20240327_110350_1_HID" sheetId="13" state="hidden" r:id="rId20"/>
    <sheet name="Data for PCA" sheetId="5" r:id="rId21"/>
    <sheet name="PCA(day6)" sheetId="38" r:id="rId22"/>
    <sheet name="XLSTAT_20240327_121053_1_HID3" sheetId="42" state="hidden" r:id="rId23"/>
    <sheet name="XLSTAT_20240327_121053_1_HID2" sheetId="41" state="hidden" r:id="rId24"/>
    <sheet name="XLSTAT_20240327_121053_1_HID1" sheetId="40" state="hidden" r:id="rId25"/>
    <sheet name="XLSTAT_20240327_121053_1_HID" sheetId="39" state="hidden" r:id="rId26"/>
    <sheet name="PCA(day0)" sheetId="33" r:id="rId27"/>
    <sheet name="XLSTAT_20240327_121023_1_HID3" sheetId="37" state="hidden" r:id="rId28"/>
    <sheet name="XLSTAT_20240327_121023_1_HID2" sheetId="36" state="hidden" r:id="rId29"/>
    <sheet name="XLSTAT_20240327_121023_1_HID1" sheetId="35" state="hidden" r:id="rId30"/>
    <sheet name="XLSTAT_20240327_121023_1_HID" sheetId="34" state="hidden" r:id="rId31"/>
  </sheets>
  <externalReferences>
    <externalReference r:id="rId32"/>
    <externalReference r:id="rId33"/>
  </externalReferences>
  <definedNames>
    <definedName name="_xlnm._FilterDatabase" localSheetId="7" hidden="1">Moistures!$A$27:$O$51</definedName>
    <definedName name="_xlnm._FilterDatabase" localSheetId="15" hidden="1">Porosity!$A$16:$AH$42</definedName>
    <definedName name="tab20240327_095704_RunProcANO_1_78" localSheetId="4" hidden="1">ANOVA_pH!$B$61:$H$64</definedName>
    <definedName name="tab20240327_095704_RunProcANO_1_823" localSheetId="4" hidden="1">ANOVA_pH!$B$284:$C$289</definedName>
    <definedName name="tab20240327_095704_RunProcANO_1_89" localSheetId="4" hidden="1">ANOVA_pH!$B$71:$I$77</definedName>
    <definedName name="tab20240327_095704_RunProcANO_1_91" localSheetId="4" hidden="1">ANOVA_pH!$B$43:$C$56</definedName>
    <definedName name="tab20240327_095704_RunProcANO_2_89" localSheetId="4" hidden="1">ANOVA_pH!$B$88:$I$93</definedName>
    <definedName name="tab20240327_101716_RunProcANO_1_78" localSheetId="17" hidden="1">'ANOVA_Area of Cells'!$B$59:$H$62</definedName>
    <definedName name="tab20240327_101716_RunProcANO_1_823" localSheetId="17" hidden="1">'ANOVA_Area of Cells'!$B$274:$C$278</definedName>
    <definedName name="tab20240327_101716_RunProcANO_1_89" localSheetId="17" hidden="1">'ANOVA_Area of Cells'!$B$69:$I$74</definedName>
    <definedName name="tab20240327_101716_RunProcANO_1_91" localSheetId="17" hidden="1">'ANOVA_Area of Cells'!$B$41:$C$54</definedName>
    <definedName name="tab20240327_101716_RunProcANO_2_89" localSheetId="17" hidden="1">'ANOVA_Area of Cells'!$B$85:$I$89</definedName>
    <definedName name="tab20240327_110350_RunProcANO_1_78" localSheetId="10" hidden="1">'ANOVA_Moisture(day0)'!$B$59:$H$62</definedName>
    <definedName name="tab20240327_110350_RunProcANO_1_823" localSheetId="10" hidden="1">'ANOVA_Moisture(day0)'!$B$273:$C$277</definedName>
    <definedName name="tab20240327_110350_RunProcANO_1_89" localSheetId="10" hidden="1">'ANOVA_Moisture(day0)'!$B$69:$I$74</definedName>
    <definedName name="tab20240327_110350_RunProcANO_1_91" localSheetId="10" hidden="1">'ANOVA_Moisture(day0)'!$B$41:$C$54</definedName>
    <definedName name="tab20240327_110350_RunProcANO_2_89" localSheetId="10" hidden="1">'ANOVA_Moisture(day0)'!$B$85:$I$89</definedName>
    <definedName name="tab20240327_110609_RunProcANO_1_78" localSheetId="11" hidden="1">'ANOVA_Moisture(day6)'!$B$59:$H$62</definedName>
    <definedName name="tab20240327_110609_RunProcANO_1_823" localSheetId="11" hidden="1">'ANOVA_Moisture(day6)'!$B$274:$C$278</definedName>
    <definedName name="tab20240327_110609_RunProcANO_1_89" localSheetId="11" hidden="1">'ANOVA_Moisture(day6)'!$B$69:$I$74</definedName>
    <definedName name="tab20240327_110609_RunProcANO_1_91" localSheetId="11" hidden="1">'ANOVA_Moisture(day6)'!$B$41:$C$54</definedName>
    <definedName name="tab20240327_110609_RunProcANO_2_89" localSheetId="11" hidden="1">'ANOVA_Moisture(day6)'!$B$85:$I$89</definedName>
    <definedName name="tab20240327_121023_RunProcPCA_1_2982" localSheetId="26" hidden="1">'PCA(day0)'!$B$177:$E$189</definedName>
    <definedName name="tab20240327_121023_RunProcPCA_1_2983" localSheetId="26" hidden="1">'PCA(day0)'!$B$262:$E$266</definedName>
    <definedName name="tab20240327_121023_RunProcPCA_1_2984" localSheetId="26" hidden="1">'PCA(day0)'!$B$194:$E$206</definedName>
    <definedName name="tab20240327_121023_RunProcPCA_1_75" localSheetId="26" hidden="1">'PCA(day0)'!$B$124:$E$136</definedName>
    <definedName name="tab20240327_121023_RunProcPCA_1_76" localSheetId="26" hidden="1">'PCA(day0)'!$B$212:$E$216</definedName>
    <definedName name="tab20240327_121023_RunProcPCA_1_86" localSheetId="26" hidden="1">'PCA(day0)'!$B$141:$E$153</definedName>
    <definedName name="tab20240327_121023_RunProcPCA_2_76" localSheetId="26" hidden="1">'PCA(day0)'!$B$298:$E$302</definedName>
    <definedName name="tab20240327_121053_RunProcPCA_1_2982" localSheetId="21" hidden="1">'PCA(day6)'!$B$177:$E$189</definedName>
    <definedName name="tab20240327_121053_RunProcPCA_1_2983" localSheetId="21" hidden="1">'PCA(day6)'!$B$262:$E$266</definedName>
    <definedName name="tab20240327_121053_RunProcPCA_1_2984" localSheetId="21" hidden="1">'PCA(day6)'!$B$194:$E$206</definedName>
    <definedName name="tab20240327_121053_RunProcPCA_1_75" localSheetId="21" hidden="1">'PCA(day6)'!$B$124:$E$136</definedName>
    <definedName name="tab20240327_121053_RunProcPCA_1_76" localSheetId="21" hidden="1">'PCA(day6)'!$B$212:$E$216</definedName>
    <definedName name="tab20240327_121053_RunProcPCA_1_86" localSheetId="21" hidden="1">'PCA(day6)'!$B$141:$E$153</definedName>
    <definedName name="tab20240327_121053_RunProcPCA_2_76" localSheetId="21" hidden="1">'PCA(day6)'!$B$298:$E$302</definedName>
    <definedName name="tab20240328_124446_RunProcANO_1_78" localSheetId="16" hidden="1">'ANOVA_Number of cells'!$B$59:$H$62</definedName>
    <definedName name="tab20240328_124446_RunProcANO_1_823" localSheetId="16" hidden="1">'ANOVA_Number of cells'!$B$278:$C$282</definedName>
    <definedName name="tab20240328_124446_RunProcANO_1_89" localSheetId="16" hidden="1">'ANOVA_Number of cells'!$B$69:$I$74</definedName>
    <definedName name="tab20240328_124446_RunProcANO_1_91" localSheetId="16" hidden="1">'ANOVA_Number of cells'!$B$41:$C$54</definedName>
    <definedName name="tab20240328_124446_RunProcANO_2_89" localSheetId="16" hidden="1">'ANOVA_Number of cells'!$B$85:$I$89</definedName>
    <definedName name="xcirclez1" localSheetId="29" hidden="1">XLSTAT_20240327_121023_1_HID1!$C$1:$C$500</definedName>
    <definedName name="xcirclez1" localSheetId="24" hidden="1">XLSTAT_20240327_121053_1_HID1!$C$1:$C$500</definedName>
    <definedName name="xcirclez1" hidden="1">#REF!</definedName>
    <definedName name="xdata1" localSheetId="5" hidden="1">XLSTAT_20240327_095704_1_HID1!$C$1:$C$70</definedName>
    <definedName name="xdata1" localSheetId="2" hidden="1">XLSTAT_20240327_101716_1_HID1!$C$1:$C$70</definedName>
    <definedName name="xdata1" localSheetId="18" hidden="1">XLSTAT_20240327_110350_1_HID1!$C$1:$C$70</definedName>
    <definedName name="xdata1" localSheetId="12" hidden="1">XLSTAT_20240327_110609_1_HID1!$C$1:$C$70</definedName>
    <definedName name="xdata1" localSheetId="8" hidden="1">XLSTAT_20240328_124446_1_HID1!$C$1:$C$70</definedName>
    <definedName name="xdata2" localSheetId="5" hidden="1">XLSTAT_20240327_095704_1_HID1!$G$1:$G$70</definedName>
    <definedName name="xdata2" localSheetId="2" hidden="1">XLSTAT_20240327_101716_1_HID1!$G$1:$G$70</definedName>
    <definedName name="xdata2" localSheetId="18" hidden="1">XLSTAT_20240327_110350_1_HID1!$G$1:$G$70</definedName>
    <definedName name="xdata2" localSheetId="12" hidden="1">XLSTAT_20240327_110609_1_HID1!$G$1:$G$70</definedName>
    <definedName name="xdata2" localSheetId="8" hidden="1">XLSTAT_20240328_124446_1_HID1!$G$1:$G$70</definedName>
    <definedName name="ycirclez1" localSheetId="29" hidden="1">XLSTAT_20240327_121023_1_HID1!$D$1:$D$500</definedName>
    <definedName name="ycirclez1" localSheetId="24" hidden="1">XLSTAT_20240327_121053_1_HID1!$D$1:$D$500</definedName>
    <definedName name="ycirclez1" hidden="1">#REF!</definedName>
    <definedName name="ydata1" localSheetId="5" hidden="1">XLSTAT_20240327_095704_1_HID1!$D$1:$D$70</definedName>
    <definedName name="ydata1" localSheetId="2" hidden="1">XLSTAT_20240327_101716_1_HID1!$D$1:$D$70</definedName>
    <definedName name="ydata1" localSheetId="18" hidden="1">XLSTAT_20240327_110350_1_HID1!$D$1:$D$70</definedName>
    <definedName name="ydata1" localSheetId="12" hidden="1">XLSTAT_20240327_110609_1_HID1!$D$1:$D$70</definedName>
    <definedName name="ydata1" localSheetId="8" hidden="1">XLSTAT_20240328_124446_1_HID1!$D$1:$D$70</definedName>
    <definedName name="ydata2" localSheetId="5" hidden="1">XLSTAT_20240327_095704_1_HID1!$H$1:$H$70</definedName>
    <definedName name="ydata2" localSheetId="2" hidden="1">XLSTAT_20240327_101716_1_HID1!$H$1:$H$70</definedName>
    <definedName name="ydata2" localSheetId="18" hidden="1">XLSTAT_20240327_110350_1_HID1!$H$1:$H$70</definedName>
    <definedName name="ydata2" localSheetId="12" hidden="1">XLSTAT_20240327_110609_1_HID1!$H$1:$H$70</definedName>
    <definedName name="ydata2" localSheetId="8" hidden="1">XLSTAT_20240328_124446_1_HID1!$H$1:$H$70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" i="45" l="1"/>
  <c r="H2" i="45"/>
  <c r="H3" i="45"/>
  <c r="H4" i="45"/>
  <c r="H5" i="45"/>
  <c r="H6" i="45"/>
  <c r="H7" i="45"/>
  <c r="H8" i="45"/>
  <c r="H9" i="45"/>
  <c r="H10" i="45"/>
  <c r="H11" i="45"/>
  <c r="H12" i="45"/>
  <c r="H13" i="45"/>
  <c r="H14" i="45"/>
  <c r="H15" i="45"/>
  <c r="H16" i="45"/>
  <c r="H17" i="45"/>
  <c r="H18" i="45"/>
  <c r="H19" i="45"/>
  <c r="H20" i="45"/>
  <c r="H21" i="45"/>
  <c r="H22" i="45"/>
  <c r="H23" i="45"/>
  <c r="H24" i="45"/>
  <c r="H25" i="45"/>
  <c r="H26" i="45"/>
  <c r="H27" i="45"/>
  <c r="H28" i="45"/>
  <c r="H29" i="45"/>
  <c r="H30" i="45"/>
  <c r="H31" i="45"/>
  <c r="H32" i="45"/>
  <c r="H33" i="45"/>
  <c r="H34" i="45"/>
  <c r="H35" i="45"/>
  <c r="H36" i="45"/>
  <c r="H37" i="45"/>
  <c r="H38" i="45"/>
  <c r="H39" i="45"/>
  <c r="H40" i="45"/>
  <c r="H41" i="45"/>
  <c r="H42" i="45"/>
  <c r="H43" i="45"/>
  <c r="H44" i="45"/>
  <c r="H45" i="45"/>
  <c r="H46" i="45"/>
  <c r="H47" i="45"/>
  <c r="H48" i="45"/>
  <c r="H49" i="45"/>
  <c r="H50" i="45"/>
  <c r="H51" i="45"/>
  <c r="H52" i="45"/>
  <c r="H53" i="45"/>
  <c r="H54" i="45"/>
  <c r="H55" i="45"/>
  <c r="H56" i="45"/>
  <c r="H57" i="45"/>
  <c r="H58" i="45"/>
  <c r="H59" i="45"/>
  <c r="H60" i="45"/>
  <c r="H61" i="45"/>
  <c r="H62" i="45"/>
  <c r="H63" i="45"/>
  <c r="H64" i="45"/>
  <c r="H65" i="45"/>
  <c r="H66" i="45"/>
  <c r="H67" i="45"/>
  <c r="H68" i="45"/>
  <c r="H69" i="45"/>
  <c r="H70" i="45"/>
  <c r="G1" i="45"/>
  <c r="G2" i="45"/>
  <c r="G3" i="45"/>
  <c r="G4" i="45"/>
  <c r="G5" i="45"/>
  <c r="G6" i="45"/>
  <c r="G7" i="45"/>
  <c r="G8" i="45"/>
  <c r="G9" i="45"/>
  <c r="G10" i="45"/>
  <c r="G11" i="45"/>
  <c r="G12" i="45"/>
  <c r="G13" i="45"/>
  <c r="G14" i="45"/>
  <c r="G15" i="45"/>
  <c r="G16" i="45"/>
  <c r="G17" i="45"/>
  <c r="G18" i="45"/>
  <c r="G19" i="45"/>
  <c r="G20" i="45"/>
  <c r="G21" i="45"/>
  <c r="G22" i="45"/>
  <c r="G23" i="45"/>
  <c r="G24" i="45"/>
  <c r="G25" i="45"/>
  <c r="G26" i="45"/>
  <c r="G27" i="45"/>
  <c r="G28" i="45"/>
  <c r="G29" i="45"/>
  <c r="G30" i="45"/>
  <c r="G31" i="45"/>
  <c r="G32" i="45"/>
  <c r="G33" i="45"/>
  <c r="G34" i="45"/>
  <c r="G35" i="45"/>
  <c r="G36" i="45"/>
  <c r="G37" i="45"/>
  <c r="G38" i="45"/>
  <c r="G39" i="45"/>
  <c r="G40" i="45"/>
  <c r="G41" i="45"/>
  <c r="G42" i="45"/>
  <c r="G43" i="45"/>
  <c r="G44" i="45"/>
  <c r="G45" i="45"/>
  <c r="G46" i="45"/>
  <c r="G47" i="45"/>
  <c r="G48" i="45"/>
  <c r="G49" i="45"/>
  <c r="G50" i="45"/>
  <c r="G51" i="45"/>
  <c r="G52" i="45"/>
  <c r="G53" i="45"/>
  <c r="G54" i="45"/>
  <c r="G55" i="45"/>
  <c r="G56" i="45"/>
  <c r="G57" i="45"/>
  <c r="G58" i="45"/>
  <c r="G59" i="45"/>
  <c r="G60" i="45"/>
  <c r="G61" i="45"/>
  <c r="G62" i="45"/>
  <c r="G63" i="45"/>
  <c r="G64" i="45"/>
  <c r="G65" i="45"/>
  <c r="G66" i="45"/>
  <c r="G67" i="45"/>
  <c r="G68" i="45"/>
  <c r="G69" i="45"/>
  <c r="G70" i="45"/>
  <c r="D1" i="45"/>
  <c r="D2" i="45"/>
  <c r="D3" i="45"/>
  <c r="D4" i="45"/>
  <c r="D5" i="45"/>
  <c r="D6" i="45"/>
  <c r="D7" i="45"/>
  <c r="D8" i="45"/>
  <c r="D9" i="45"/>
  <c r="D10" i="45"/>
  <c r="D11" i="45"/>
  <c r="D12" i="45"/>
  <c r="D13" i="45"/>
  <c r="D14" i="45"/>
  <c r="D15" i="45"/>
  <c r="D16" i="45"/>
  <c r="D17" i="45"/>
  <c r="D18" i="45"/>
  <c r="D19" i="45"/>
  <c r="D20" i="45"/>
  <c r="D21" i="45"/>
  <c r="D22" i="45"/>
  <c r="D23" i="45"/>
  <c r="D24" i="45"/>
  <c r="D25" i="45"/>
  <c r="D26" i="45"/>
  <c r="D27" i="45"/>
  <c r="D28" i="45"/>
  <c r="D29" i="45"/>
  <c r="D30" i="45"/>
  <c r="D31" i="45"/>
  <c r="D32" i="45"/>
  <c r="D33" i="45"/>
  <c r="D34" i="45"/>
  <c r="D35" i="45"/>
  <c r="D36" i="45"/>
  <c r="D37" i="45"/>
  <c r="D38" i="45"/>
  <c r="D39" i="45"/>
  <c r="D40" i="45"/>
  <c r="D41" i="45"/>
  <c r="D42" i="45"/>
  <c r="D43" i="45"/>
  <c r="D44" i="45"/>
  <c r="D45" i="45"/>
  <c r="D46" i="45"/>
  <c r="D47" i="45"/>
  <c r="D48" i="45"/>
  <c r="D49" i="45"/>
  <c r="D50" i="45"/>
  <c r="D51" i="45"/>
  <c r="D52" i="45"/>
  <c r="D53" i="45"/>
  <c r="D54" i="45"/>
  <c r="D55" i="45"/>
  <c r="D56" i="45"/>
  <c r="D57" i="45"/>
  <c r="D58" i="45"/>
  <c r="D59" i="45"/>
  <c r="D60" i="45"/>
  <c r="D61" i="45"/>
  <c r="D62" i="45"/>
  <c r="D63" i="45"/>
  <c r="D64" i="45"/>
  <c r="D65" i="45"/>
  <c r="D66" i="45"/>
  <c r="D67" i="45"/>
  <c r="D68" i="45"/>
  <c r="D69" i="45"/>
  <c r="D70" i="45"/>
  <c r="C1" i="45"/>
  <c r="C2" i="45"/>
  <c r="C3" i="45"/>
  <c r="C4" i="45"/>
  <c r="C5" i="45"/>
  <c r="C6" i="45"/>
  <c r="C7" i="45"/>
  <c r="C8" i="45"/>
  <c r="C9" i="45"/>
  <c r="C10" i="45"/>
  <c r="C11" i="45"/>
  <c r="C12" i="45"/>
  <c r="C13" i="45"/>
  <c r="C14" i="45"/>
  <c r="C15" i="45"/>
  <c r="C16" i="45"/>
  <c r="C17" i="45"/>
  <c r="C18" i="45"/>
  <c r="C19" i="45"/>
  <c r="C20" i="45"/>
  <c r="C21" i="45"/>
  <c r="C22" i="45"/>
  <c r="C23" i="45"/>
  <c r="C24" i="45"/>
  <c r="C25" i="45"/>
  <c r="C26" i="45"/>
  <c r="C27" i="45"/>
  <c r="C28" i="45"/>
  <c r="C29" i="45"/>
  <c r="C30" i="45"/>
  <c r="C31" i="45"/>
  <c r="C32" i="45"/>
  <c r="C33" i="45"/>
  <c r="C34" i="45"/>
  <c r="C35" i="45"/>
  <c r="C36" i="45"/>
  <c r="C37" i="45"/>
  <c r="C38" i="45"/>
  <c r="C39" i="45"/>
  <c r="C40" i="45"/>
  <c r="C41" i="45"/>
  <c r="C42" i="45"/>
  <c r="C43" i="45"/>
  <c r="C44" i="45"/>
  <c r="C45" i="45"/>
  <c r="C46" i="45"/>
  <c r="C47" i="45"/>
  <c r="C48" i="45"/>
  <c r="C49" i="45"/>
  <c r="C50" i="45"/>
  <c r="C51" i="45"/>
  <c r="C52" i="45"/>
  <c r="C53" i="45"/>
  <c r="C54" i="45"/>
  <c r="C55" i="45"/>
  <c r="C56" i="45"/>
  <c r="C57" i="45"/>
  <c r="C58" i="45"/>
  <c r="C59" i="45"/>
  <c r="C60" i="45"/>
  <c r="C61" i="45"/>
  <c r="C62" i="45"/>
  <c r="C63" i="45"/>
  <c r="C64" i="45"/>
  <c r="C65" i="45"/>
  <c r="C66" i="45"/>
  <c r="C67" i="45"/>
  <c r="C68" i="45"/>
  <c r="C69" i="45"/>
  <c r="C70" i="45"/>
  <c r="D1" i="40"/>
  <c r="D2" i="40"/>
  <c r="D3" i="40"/>
  <c r="D4" i="40"/>
  <c r="D5" i="40"/>
  <c r="D6" i="40"/>
  <c r="D7" i="40"/>
  <c r="D8" i="40"/>
  <c r="D9" i="40"/>
  <c r="D10" i="40"/>
  <c r="D11" i="40"/>
  <c r="D12" i="40"/>
  <c r="D13" i="40"/>
  <c r="D14" i="40"/>
  <c r="D15" i="40"/>
  <c r="D16" i="40"/>
  <c r="D17" i="40"/>
  <c r="D18" i="40"/>
  <c r="D19" i="40"/>
  <c r="D20" i="40"/>
  <c r="D21" i="40"/>
  <c r="D22" i="40"/>
  <c r="D23" i="40"/>
  <c r="D24" i="40"/>
  <c r="D25" i="40"/>
  <c r="D26" i="40"/>
  <c r="D27" i="40"/>
  <c r="D28" i="40"/>
  <c r="D29" i="40"/>
  <c r="D30" i="40"/>
  <c r="D31" i="40"/>
  <c r="D32" i="40"/>
  <c r="D33" i="40"/>
  <c r="D34" i="40"/>
  <c r="D35" i="40"/>
  <c r="D36" i="40"/>
  <c r="D37" i="40"/>
  <c r="D38" i="40"/>
  <c r="D39" i="40"/>
  <c r="D40" i="40"/>
  <c r="D41" i="40"/>
  <c r="D42" i="40"/>
  <c r="D43" i="40"/>
  <c r="D44" i="40"/>
  <c r="D45" i="40"/>
  <c r="D46" i="40"/>
  <c r="D47" i="40"/>
  <c r="D48" i="40"/>
  <c r="D49" i="40"/>
  <c r="D50" i="40"/>
  <c r="D51" i="40"/>
  <c r="D52" i="40"/>
  <c r="D53" i="40"/>
  <c r="D54" i="40"/>
  <c r="D55" i="40"/>
  <c r="D56" i="40"/>
  <c r="D57" i="40"/>
  <c r="D58" i="40"/>
  <c r="D59" i="40"/>
  <c r="D60" i="40"/>
  <c r="D61" i="40"/>
  <c r="D62" i="40"/>
  <c r="D63" i="40"/>
  <c r="D64" i="40"/>
  <c r="D65" i="40"/>
  <c r="D66" i="40"/>
  <c r="D67" i="40"/>
  <c r="D68" i="40"/>
  <c r="D69" i="40"/>
  <c r="D70" i="40"/>
  <c r="D71" i="40"/>
  <c r="D72" i="40"/>
  <c r="D73" i="40"/>
  <c r="D74" i="40"/>
  <c r="D75" i="40"/>
  <c r="D76" i="40"/>
  <c r="D77" i="40"/>
  <c r="D78" i="40"/>
  <c r="D79" i="40"/>
  <c r="D80" i="40"/>
  <c r="D81" i="40"/>
  <c r="D82" i="40"/>
  <c r="D83" i="40"/>
  <c r="D84" i="40"/>
  <c r="D85" i="40"/>
  <c r="D86" i="40"/>
  <c r="D87" i="40"/>
  <c r="D88" i="40"/>
  <c r="D89" i="40"/>
  <c r="D90" i="40"/>
  <c r="D91" i="40"/>
  <c r="D92" i="40"/>
  <c r="D93" i="40"/>
  <c r="D94" i="40"/>
  <c r="D95" i="40"/>
  <c r="D96" i="40"/>
  <c r="D97" i="40"/>
  <c r="D98" i="40"/>
  <c r="D99" i="40"/>
  <c r="D100" i="40"/>
  <c r="D101" i="40"/>
  <c r="D102" i="40"/>
  <c r="D103" i="40"/>
  <c r="D104" i="40"/>
  <c r="D105" i="40"/>
  <c r="D106" i="40"/>
  <c r="D107" i="40"/>
  <c r="D108" i="40"/>
  <c r="D109" i="40"/>
  <c r="D110" i="40"/>
  <c r="D111" i="40"/>
  <c r="D112" i="40"/>
  <c r="D113" i="40"/>
  <c r="D114" i="40"/>
  <c r="D115" i="40"/>
  <c r="D116" i="40"/>
  <c r="D117" i="40"/>
  <c r="D118" i="40"/>
  <c r="D119" i="40"/>
  <c r="D120" i="40"/>
  <c r="D121" i="40"/>
  <c r="D122" i="40"/>
  <c r="D123" i="40"/>
  <c r="D124" i="40"/>
  <c r="D125" i="40"/>
  <c r="D126" i="40"/>
  <c r="D127" i="40"/>
  <c r="D128" i="40"/>
  <c r="D129" i="40"/>
  <c r="D130" i="40"/>
  <c r="D131" i="40"/>
  <c r="D132" i="40"/>
  <c r="D133" i="40"/>
  <c r="D134" i="40"/>
  <c r="D135" i="40"/>
  <c r="D136" i="40"/>
  <c r="D137" i="40"/>
  <c r="D138" i="40"/>
  <c r="D139" i="40"/>
  <c r="D140" i="40"/>
  <c r="D141" i="40"/>
  <c r="D142" i="40"/>
  <c r="D143" i="40"/>
  <c r="D144" i="40"/>
  <c r="D145" i="40"/>
  <c r="D146" i="40"/>
  <c r="D147" i="40"/>
  <c r="D148" i="40"/>
  <c r="D149" i="40"/>
  <c r="D150" i="40"/>
  <c r="D151" i="40"/>
  <c r="D152" i="40"/>
  <c r="D153" i="40"/>
  <c r="D154" i="40"/>
  <c r="D155" i="40"/>
  <c r="D156" i="40"/>
  <c r="D157" i="40"/>
  <c r="D158" i="40"/>
  <c r="D159" i="40"/>
  <c r="D160" i="40"/>
  <c r="D161" i="40"/>
  <c r="D162" i="40"/>
  <c r="D163" i="40"/>
  <c r="D164" i="40"/>
  <c r="D165" i="40"/>
  <c r="D166" i="40"/>
  <c r="D167" i="40"/>
  <c r="D168" i="40"/>
  <c r="D169" i="40"/>
  <c r="D170" i="40"/>
  <c r="D171" i="40"/>
  <c r="D172" i="40"/>
  <c r="D173" i="40"/>
  <c r="D174" i="40"/>
  <c r="D175" i="40"/>
  <c r="D176" i="40"/>
  <c r="D177" i="40"/>
  <c r="D178" i="40"/>
  <c r="D179" i="40"/>
  <c r="D180" i="40"/>
  <c r="D181" i="40"/>
  <c r="D182" i="40"/>
  <c r="D183" i="40"/>
  <c r="D184" i="40"/>
  <c r="D185" i="40"/>
  <c r="D186" i="40"/>
  <c r="D187" i="40"/>
  <c r="D188" i="40"/>
  <c r="D189" i="40"/>
  <c r="D190" i="40"/>
  <c r="D191" i="40"/>
  <c r="D192" i="40"/>
  <c r="D193" i="40"/>
  <c r="D194" i="40"/>
  <c r="D195" i="40"/>
  <c r="D196" i="40"/>
  <c r="D197" i="40"/>
  <c r="D198" i="40"/>
  <c r="D199" i="40"/>
  <c r="D200" i="40"/>
  <c r="D201" i="40"/>
  <c r="D202" i="40"/>
  <c r="D203" i="40"/>
  <c r="D204" i="40"/>
  <c r="D205" i="40"/>
  <c r="D206" i="40"/>
  <c r="D207" i="40"/>
  <c r="D208" i="40"/>
  <c r="D209" i="40"/>
  <c r="D210" i="40"/>
  <c r="D211" i="40"/>
  <c r="D212" i="40"/>
  <c r="D213" i="40"/>
  <c r="D214" i="40"/>
  <c r="D215" i="40"/>
  <c r="D216" i="40"/>
  <c r="D217" i="40"/>
  <c r="D218" i="40"/>
  <c r="D219" i="40"/>
  <c r="D220" i="40"/>
  <c r="D221" i="40"/>
  <c r="D222" i="40"/>
  <c r="D223" i="40"/>
  <c r="D224" i="40"/>
  <c r="D225" i="40"/>
  <c r="D226" i="40"/>
  <c r="D227" i="40"/>
  <c r="D228" i="40"/>
  <c r="D229" i="40"/>
  <c r="D230" i="40"/>
  <c r="D231" i="40"/>
  <c r="D232" i="40"/>
  <c r="D233" i="40"/>
  <c r="D234" i="40"/>
  <c r="D235" i="40"/>
  <c r="D236" i="40"/>
  <c r="D237" i="40"/>
  <c r="D238" i="40"/>
  <c r="D239" i="40"/>
  <c r="D240" i="40"/>
  <c r="D241" i="40"/>
  <c r="D242" i="40"/>
  <c r="D243" i="40"/>
  <c r="D244" i="40"/>
  <c r="D245" i="40"/>
  <c r="D246" i="40"/>
  <c r="D247" i="40"/>
  <c r="D248" i="40"/>
  <c r="D249" i="40"/>
  <c r="D250" i="40"/>
  <c r="D251" i="40"/>
  <c r="D252" i="40"/>
  <c r="D253" i="40"/>
  <c r="D254" i="40"/>
  <c r="D255" i="40"/>
  <c r="D256" i="40"/>
  <c r="D257" i="40"/>
  <c r="D258" i="40"/>
  <c r="D259" i="40"/>
  <c r="D260" i="40"/>
  <c r="D261" i="40"/>
  <c r="D262" i="40"/>
  <c r="D263" i="40"/>
  <c r="D264" i="40"/>
  <c r="D265" i="40"/>
  <c r="D266" i="40"/>
  <c r="D267" i="40"/>
  <c r="D268" i="40"/>
  <c r="D269" i="40"/>
  <c r="D270" i="40"/>
  <c r="D271" i="40"/>
  <c r="D272" i="40"/>
  <c r="D273" i="40"/>
  <c r="D274" i="40"/>
  <c r="D275" i="40"/>
  <c r="D276" i="40"/>
  <c r="D277" i="40"/>
  <c r="D278" i="40"/>
  <c r="D279" i="40"/>
  <c r="D280" i="40"/>
  <c r="D281" i="40"/>
  <c r="D282" i="40"/>
  <c r="D283" i="40"/>
  <c r="D284" i="40"/>
  <c r="D285" i="40"/>
  <c r="D286" i="40"/>
  <c r="D287" i="40"/>
  <c r="D288" i="40"/>
  <c r="D289" i="40"/>
  <c r="D290" i="40"/>
  <c r="D291" i="40"/>
  <c r="D292" i="40"/>
  <c r="D293" i="40"/>
  <c r="D294" i="40"/>
  <c r="D295" i="40"/>
  <c r="D296" i="40"/>
  <c r="D297" i="40"/>
  <c r="D298" i="40"/>
  <c r="D299" i="40"/>
  <c r="D300" i="40"/>
  <c r="D301" i="40"/>
  <c r="D302" i="40"/>
  <c r="D303" i="40"/>
  <c r="D304" i="40"/>
  <c r="D305" i="40"/>
  <c r="D306" i="40"/>
  <c r="D307" i="40"/>
  <c r="D308" i="40"/>
  <c r="D309" i="40"/>
  <c r="D310" i="40"/>
  <c r="D311" i="40"/>
  <c r="D312" i="40"/>
  <c r="D313" i="40"/>
  <c r="D314" i="40"/>
  <c r="D315" i="40"/>
  <c r="D316" i="40"/>
  <c r="D317" i="40"/>
  <c r="D318" i="40"/>
  <c r="D319" i="40"/>
  <c r="D320" i="40"/>
  <c r="D321" i="40"/>
  <c r="D322" i="40"/>
  <c r="D323" i="40"/>
  <c r="D324" i="40"/>
  <c r="D325" i="40"/>
  <c r="D326" i="40"/>
  <c r="D327" i="40"/>
  <c r="D328" i="40"/>
  <c r="D329" i="40"/>
  <c r="D330" i="40"/>
  <c r="D331" i="40"/>
  <c r="D332" i="40"/>
  <c r="D333" i="40"/>
  <c r="D334" i="40"/>
  <c r="D335" i="40"/>
  <c r="D336" i="40"/>
  <c r="D337" i="40"/>
  <c r="D338" i="40"/>
  <c r="D339" i="40"/>
  <c r="D340" i="40"/>
  <c r="D341" i="40"/>
  <c r="D342" i="40"/>
  <c r="D343" i="40"/>
  <c r="D344" i="40"/>
  <c r="D345" i="40"/>
  <c r="D346" i="40"/>
  <c r="D347" i="40"/>
  <c r="D348" i="40"/>
  <c r="D349" i="40"/>
  <c r="D350" i="40"/>
  <c r="D351" i="40"/>
  <c r="D352" i="40"/>
  <c r="D353" i="40"/>
  <c r="D354" i="40"/>
  <c r="D355" i="40"/>
  <c r="D356" i="40"/>
  <c r="D357" i="40"/>
  <c r="D358" i="40"/>
  <c r="D359" i="40"/>
  <c r="D360" i="40"/>
  <c r="D361" i="40"/>
  <c r="D362" i="40"/>
  <c r="D363" i="40"/>
  <c r="D364" i="40"/>
  <c r="D365" i="40"/>
  <c r="D366" i="40"/>
  <c r="D367" i="40"/>
  <c r="D368" i="40"/>
  <c r="D369" i="40"/>
  <c r="D370" i="40"/>
  <c r="D371" i="40"/>
  <c r="D372" i="40"/>
  <c r="D373" i="40"/>
  <c r="D374" i="40"/>
  <c r="D375" i="40"/>
  <c r="D376" i="40"/>
  <c r="D377" i="40"/>
  <c r="D378" i="40"/>
  <c r="D379" i="40"/>
  <c r="D380" i="40"/>
  <c r="D381" i="40"/>
  <c r="D382" i="40"/>
  <c r="D383" i="40"/>
  <c r="D384" i="40"/>
  <c r="D385" i="40"/>
  <c r="D386" i="40"/>
  <c r="D387" i="40"/>
  <c r="D388" i="40"/>
  <c r="D389" i="40"/>
  <c r="D390" i="40"/>
  <c r="D391" i="40"/>
  <c r="D392" i="40"/>
  <c r="D393" i="40"/>
  <c r="D394" i="40"/>
  <c r="D395" i="40"/>
  <c r="D396" i="40"/>
  <c r="D397" i="40"/>
  <c r="D398" i="40"/>
  <c r="D399" i="40"/>
  <c r="D400" i="40"/>
  <c r="D401" i="40"/>
  <c r="D402" i="40"/>
  <c r="D403" i="40"/>
  <c r="D404" i="40"/>
  <c r="D405" i="40"/>
  <c r="D406" i="40"/>
  <c r="D407" i="40"/>
  <c r="D408" i="40"/>
  <c r="D409" i="40"/>
  <c r="D410" i="40"/>
  <c r="D411" i="40"/>
  <c r="D412" i="40"/>
  <c r="D413" i="40"/>
  <c r="D414" i="40"/>
  <c r="D415" i="40"/>
  <c r="D416" i="40"/>
  <c r="D417" i="40"/>
  <c r="D418" i="40"/>
  <c r="D419" i="40"/>
  <c r="D420" i="40"/>
  <c r="D421" i="40"/>
  <c r="D422" i="40"/>
  <c r="D423" i="40"/>
  <c r="D424" i="40"/>
  <c r="D425" i="40"/>
  <c r="D426" i="40"/>
  <c r="D427" i="40"/>
  <c r="D428" i="40"/>
  <c r="D429" i="40"/>
  <c r="D430" i="40"/>
  <c r="D431" i="40"/>
  <c r="D432" i="40"/>
  <c r="D433" i="40"/>
  <c r="D434" i="40"/>
  <c r="D435" i="40"/>
  <c r="D436" i="40"/>
  <c r="D437" i="40"/>
  <c r="D438" i="40"/>
  <c r="D439" i="40"/>
  <c r="D440" i="40"/>
  <c r="D441" i="40"/>
  <c r="D442" i="40"/>
  <c r="D443" i="40"/>
  <c r="D444" i="40"/>
  <c r="D445" i="40"/>
  <c r="D446" i="40"/>
  <c r="D447" i="40"/>
  <c r="D448" i="40"/>
  <c r="D449" i="40"/>
  <c r="D450" i="40"/>
  <c r="D451" i="40"/>
  <c r="D452" i="40"/>
  <c r="D453" i="40"/>
  <c r="D454" i="40"/>
  <c r="D455" i="40"/>
  <c r="D456" i="40"/>
  <c r="D457" i="40"/>
  <c r="D458" i="40"/>
  <c r="D459" i="40"/>
  <c r="D460" i="40"/>
  <c r="D461" i="40"/>
  <c r="D462" i="40"/>
  <c r="D463" i="40"/>
  <c r="D464" i="40"/>
  <c r="D465" i="40"/>
  <c r="D466" i="40"/>
  <c r="D467" i="40"/>
  <c r="D468" i="40"/>
  <c r="D469" i="40"/>
  <c r="D470" i="40"/>
  <c r="D471" i="40"/>
  <c r="D472" i="40"/>
  <c r="D473" i="40"/>
  <c r="D474" i="40"/>
  <c r="D475" i="40"/>
  <c r="D476" i="40"/>
  <c r="D477" i="40"/>
  <c r="D478" i="40"/>
  <c r="D479" i="40"/>
  <c r="D480" i="40"/>
  <c r="D481" i="40"/>
  <c r="D482" i="40"/>
  <c r="D483" i="40"/>
  <c r="D484" i="40"/>
  <c r="D485" i="40"/>
  <c r="D486" i="40"/>
  <c r="D487" i="40"/>
  <c r="D488" i="40"/>
  <c r="D489" i="40"/>
  <c r="D490" i="40"/>
  <c r="D491" i="40"/>
  <c r="D492" i="40"/>
  <c r="D493" i="40"/>
  <c r="D494" i="40"/>
  <c r="D495" i="40"/>
  <c r="D496" i="40"/>
  <c r="D497" i="40"/>
  <c r="D498" i="40"/>
  <c r="D499" i="40"/>
  <c r="D500" i="40"/>
  <c r="C1" i="40"/>
  <c r="C2" i="40"/>
  <c r="C3" i="40"/>
  <c r="C4" i="40"/>
  <c r="C5" i="40"/>
  <c r="C6" i="40"/>
  <c r="C7" i="40"/>
  <c r="C8" i="40"/>
  <c r="C9" i="40"/>
  <c r="C10" i="40"/>
  <c r="C11" i="40"/>
  <c r="C12" i="40"/>
  <c r="C13" i="40"/>
  <c r="C14" i="40"/>
  <c r="C15" i="40"/>
  <c r="C16" i="40"/>
  <c r="C17" i="40"/>
  <c r="C18" i="40"/>
  <c r="C19" i="40"/>
  <c r="C20" i="40"/>
  <c r="C21" i="40"/>
  <c r="C22" i="40"/>
  <c r="C23" i="40"/>
  <c r="C24" i="40"/>
  <c r="C25" i="40"/>
  <c r="C26" i="40"/>
  <c r="C27" i="40"/>
  <c r="C28" i="40"/>
  <c r="C29" i="40"/>
  <c r="C30" i="40"/>
  <c r="C31" i="40"/>
  <c r="C32" i="40"/>
  <c r="C33" i="40"/>
  <c r="C34" i="40"/>
  <c r="C35" i="40"/>
  <c r="C36" i="40"/>
  <c r="C37" i="40"/>
  <c r="C38" i="40"/>
  <c r="C39" i="40"/>
  <c r="C40" i="40"/>
  <c r="C41" i="40"/>
  <c r="C42" i="40"/>
  <c r="C43" i="40"/>
  <c r="C44" i="40"/>
  <c r="C45" i="40"/>
  <c r="C46" i="40"/>
  <c r="C47" i="40"/>
  <c r="C48" i="40"/>
  <c r="C49" i="40"/>
  <c r="C50" i="40"/>
  <c r="C51" i="40"/>
  <c r="C52" i="40"/>
  <c r="C53" i="40"/>
  <c r="C54" i="40"/>
  <c r="C55" i="40"/>
  <c r="C56" i="40"/>
  <c r="C57" i="40"/>
  <c r="C58" i="40"/>
  <c r="C59" i="40"/>
  <c r="C60" i="40"/>
  <c r="C61" i="40"/>
  <c r="C62" i="40"/>
  <c r="C63" i="40"/>
  <c r="C64" i="40"/>
  <c r="C65" i="40"/>
  <c r="C66" i="40"/>
  <c r="C67" i="40"/>
  <c r="C68" i="40"/>
  <c r="C69" i="40"/>
  <c r="C70" i="40"/>
  <c r="C71" i="40"/>
  <c r="C72" i="40"/>
  <c r="C73" i="40"/>
  <c r="C74" i="40"/>
  <c r="C75" i="40"/>
  <c r="C76" i="40"/>
  <c r="C77" i="40"/>
  <c r="C78" i="40"/>
  <c r="C79" i="40"/>
  <c r="C80" i="40"/>
  <c r="C81" i="40"/>
  <c r="C82" i="40"/>
  <c r="C83" i="40"/>
  <c r="C84" i="40"/>
  <c r="C85" i="40"/>
  <c r="C86" i="40"/>
  <c r="C87" i="40"/>
  <c r="C88" i="40"/>
  <c r="C89" i="40"/>
  <c r="C90" i="40"/>
  <c r="C91" i="40"/>
  <c r="C92" i="40"/>
  <c r="C93" i="40"/>
  <c r="C94" i="40"/>
  <c r="C95" i="40"/>
  <c r="C96" i="40"/>
  <c r="C97" i="40"/>
  <c r="C98" i="40"/>
  <c r="C99" i="40"/>
  <c r="C100" i="40"/>
  <c r="C101" i="40"/>
  <c r="C102" i="40"/>
  <c r="C103" i="40"/>
  <c r="C104" i="40"/>
  <c r="C105" i="40"/>
  <c r="C106" i="40"/>
  <c r="C107" i="40"/>
  <c r="C108" i="40"/>
  <c r="C109" i="40"/>
  <c r="C110" i="40"/>
  <c r="C111" i="40"/>
  <c r="C112" i="40"/>
  <c r="C113" i="40"/>
  <c r="C114" i="40"/>
  <c r="C115" i="40"/>
  <c r="C116" i="40"/>
  <c r="C117" i="40"/>
  <c r="C118" i="40"/>
  <c r="C119" i="40"/>
  <c r="C120" i="40"/>
  <c r="C121" i="40"/>
  <c r="C122" i="40"/>
  <c r="C123" i="40"/>
  <c r="C124" i="40"/>
  <c r="C125" i="40"/>
  <c r="C126" i="40"/>
  <c r="C127" i="40"/>
  <c r="C128" i="40"/>
  <c r="C129" i="40"/>
  <c r="C130" i="40"/>
  <c r="C131" i="40"/>
  <c r="C132" i="40"/>
  <c r="C133" i="40"/>
  <c r="C134" i="40"/>
  <c r="C135" i="40"/>
  <c r="C136" i="40"/>
  <c r="C137" i="40"/>
  <c r="C138" i="40"/>
  <c r="C139" i="40"/>
  <c r="C140" i="40"/>
  <c r="C141" i="40"/>
  <c r="C142" i="40"/>
  <c r="C143" i="40"/>
  <c r="C144" i="40"/>
  <c r="C145" i="40"/>
  <c r="C146" i="40"/>
  <c r="C147" i="40"/>
  <c r="C148" i="40"/>
  <c r="C149" i="40"/>
  <c r="C150" i="40"/>
  <c r="C151" i="40"/>
  <c r="C152" i="40"/>
  <c r="C153" i="40"/>
  <c r="C154" i="40"/>
  <c r="C155" i="40"/>
  <c r="C156" i="40"/>
  <c r="C157" i="40"/>
  <c r="C158" i="40"/>
  <c r="C159" i="40"/>
  <c r="C160" i="40"/>
  <c r="C161" i="40"/>
  <c r="C162" i="40"/>
  <c r="C163" i="40"/>
  <c r="C164" i="40"/>
  <c r="C165" i="40"/>
  <c r="C166" i="40"/>
  <c r="C167" i="40"/>
  <c r="C168" i="40"/>
  <c r="C169" i="40"/>
  <c r="C170" i="40"/>
  <c r="C171" i="40"/>
  <c r="C172" i="40"/>
  <c r="C173" i="40"/>
  <c r="C174" i="40"/>
  <c r="C175" i="40"/>
  <c r="C176" i="40"/>
  <c r="C177" i="40"/>
  <c r="C178" i="40"/>
  <c r="C179" i="40"/>
  <c r="C180" i="40"/>
  <c r="C181" i="40"/>
  <c r="C182" i="40"/>
  <c r="C183" i="40"/>
  <c r="C184" i="40"/>
  <c r="C185" i="40"/>
  <c r="C186" i="40"/>
  <c r="C187" i="40"/>
  <c r="C188" i="40"/>
  <c r="C189" i="40"/>
  <c r="C190" i="40"/>
  <c r="C191" i="40"/>
  <c r="C192" i="40"/>
  <c r="C193" i="40"/>
  <c r="C194" i="40"/>
  <c r="C195" i="40"/>
  <c r="C196" i="40"/>
  <c r="C197" i="40"/>
  <c r="C198" i="40"/>
  <c r="C199" i="40"/>
  <c r="C200" i="40"/>
  <c r="C201" i="40"/>
  <c r="C202" i="40"/>
  <c r="C203" i="40"/>
  <c r="C204" i="40"/>
  <c r="C205" i="40"/>
  <c r="C206" i="40"/>
  <c r="C207" i="40"/>
  <c r="C208" i="40"/>
  <c r="C209" i="40"/>
  <c r="C210" i="40"/>
  <c r="C211" i="40"/>
  <c r="C212" i="40"/>
  <c r="C213" i="40"/>
  <c r="C214" i="40"/>
  <c r="C215" i="40"/>
  <c r="C216" i="40"/>
  <c r="C217" i="40"/>
  <c r="C218" i="40"/>
  <c r="C219" i="40"/>
  <c r="C220" i="40"/>
  <c r="C221" i="40"/>
  <c r="C222" i="40"/>
  <c r="C223" i="40"/>
  <c r="C224" i="40"/>
  <c r="C225" i="40"/>
  <c r="C226" i="40"/>
  <c r="C227" i="40"/>
  <c r="C228" i="40"/>
  <c r="C229" i="40"/>
  <c r="C230" i="40"/>
  <c r="C231" i="40"/>
  <c r="C232" i="40"/>
  <c r="C233" i="40"/>
  <c r="C234" i="40"/>
  <c r="C235" i="40"/>
  <c r="C236" i="40"/>
  <c r="C237" i="40"/>
  <c r="C238" i="40"/>
  <c r="C239" i="40"/>
  <c r="C240" i="40"/>
  <c r="C241" i="40"/>
  <c r="C242" i="40"/>
  <c r="C243" i="40"/>
  <c r="C244" i="40"/>
  <c r="C245" i="40"/>
  <c r="C246" i="40"/>
  <c r="C247" i="40"/>
  <c r="C248" i="40"/>
  <c r="C249" i="40"/>
  <c r="C250" i="40"/>
  <c r="C251" i="40"/>
  <c r="C252" i="40"/>
  <c r="C253" i="40"/>
  <c r="C254" i="40"/>
  <c r="C255" i="40"/>
  <c r="C256" i="40"/>
  <c r="C257" i="40"/>
  <c r="C258" i="40"/>
  <c r="C259" i="40"/>
  <c r="C260" i="40"/>
  <c r="C261" i="40"/>
  <c r="C262" i="40"/>
  <c r="C263" i="40"/>
  <c r="C264" i="40"/>
  <c r="C265" i="40"/>
  <c r="C266" i="40"/>
  <c r="C267" i="40"/>
  <c r="C268" i="40"/>
  <c r="C269" i="40"/>
  <c r="C270" i="40"/>
  <c r="C271" i="40"/>
  <c r="C272" i="40"/>
  <c r="C273" i="40"/>
  <c r="C274" i="40"/>
  <c r="C275" i="40"/>
  <c r="C276" i="40"/>
  <c r="C277" i="40"/>
  <c r="C278" i="40"/>
  <c r="C279" i="40"/>
  <c r="C280" i="40"/>
  <c r="C281" i="40"/>
  <c r="C282" i="40"/>
  <c r="C283" i="40"/>
  <c r="C284" i="40"/>
  <c r="C285" i="40"/>
  <c r="C286" i="40"/>
  <c r="C287" i="40"/>
  <c r="C288" i="40"/>
  <c r="C289" i="40"/>
  <c r="C290" i="40"/>
  <c r="C291" i="40"/>
  <c r="C292" i="40"/>
  <c r="C293" i="40"/>
  <c r="C294" i="40"/>
  <c r="C295" i="40"/>
  <c r="C296" i="40"/>
  <c r="C297" i="40"/>
  <c r="C298" i="40"/>
  <c r="C299" i="40"/>
  <c r="C300" i="40"/>
  <c r="C301" i="40"/>
  <c r="C302" i="40"/>
  <c r="C303" i="40"/>
  <c r="C304" i="40"/>
  <c r="C305" i="40"/>
  <c r="C306" i="40"/>
  <c r="C307" i="40"/>
  <c r="C308" i="40"/>
  <c r="C309" i="40"/>
  <c r="C310" i="40"/>
  <c r="C311" i="40"/>
  <c r="C312" i="40"/>
  <c r="C313" i="40"/>
  <c r="C314" i="40"/>
  <c r="C315" i="40"/>
  <c r="C316" i="40"/>
  <c r="C317" i="40"/>
  <c r="C318" i="40"/>
  <c r="C319" i="40"/>
  <c r="C320" i="40"/>
  <c r="C321" i="40"/>
  <c r="C322" i="40"/>
  <c r="C323" i="40"/>
  <c r="C324" i="40"/>
  <c r="C325" i="40"/>
  <c r="C326" i="40"/>
  <c r="C327" i="40"/>
  <c r="C328" i="40"/>
  <c r="C329" i="40"/>
  <c r="C330" i="40"/>
  <c r="C331" i="40"/>
  <c r="C332" i="40"/>
  <c r="C333" i="40"/>
  <c r="C334" i="40"/>
  <c r="C335" i="40"/>
  <c r="C336" i="40"/>
  <c r="C337" i="40"/>
  <c r="C338" i="40"/>
  <c r="C339" i="40"/>
  <c r="C340" i="40"/>
  <c r="C341" i="40"/>
  <c r="C342" i="40"/>
  <c r="C343" i="40"/>
  <c r="C344" i="40"/>
  <c r="C345" i="40"/>
  <c r="C346" i="40"/>
  <c r="C347" i="40"/>
  <c r="C348" i="40"/>
  <c r="C349" i="40"/>
  <c r="C350" i="40"/>
  <c r="C351" i="40"/>
  <c r="C352" i="40"/>
  <c r="C353" i="40"/>
  <c r="C354" i="40"/>
  <c r="C355" i="40"/>
  <c r="C356" i="40"/>
  <c r="C357" i="40"/>
  <c r="C358" i="40"/>
  <c r="C359" i="40"/>
  <c r="C360" i="40"/>
  <c r="C361" i="40"/>
  <c r="C362" i="40"/>
  <c r="C363" i="40"/>
  <c r="C364" i="40"/>
  <c r="C365" i="40"/>
  <c r="C366" i="40"/>
  <c r="C367" i="40"/>
  <c r="C368" i="40"/>
  <c r="C369" i="40"/>
  <c r="C370" i="40"/>
  <c r="C371" i="40"/>
  <c r="C372" i="40"/>
  <c r="C373" i="40"/>
  <c r="C374" i="40"/>
  <c r="C375" i="40"/>
  <c r="C376" i="40"/>
  <c r="C377" i="40"/>
  <c r="C378" i="40"/>
  <c r="C379" i="40"/>
  <c r="C380" i="40"/>
  <c r="C381" i="40"/>
  <c r="C382" i="40"/>
  <c r="C383" i="40"/>
  <c r="C384" i="40"/>
  <c r="C385" i="40"/>
  <c r="C386" i="40"/>
  <c r="C387" i="40"/>
  <c r="C388" i="40"/>
  <c r="C389" i="40"/>
  <c r="C390" i="40"/>
  <c r="C391" i="40"/>
  <c r="C392" i="40"/>
  <c r="C393" i="40"/>
  <c r="C394" i="40"/>
  <c r="C395" i="40"/>
  <c r="C396" i="40"/>
  <c r="C397" i="40"/>
  <c r="C398" i="40"/>
  <c r="C399" i="40"/>
  <c r="C400" i="40"/>
  <c r="C401" i="40"/>
  <c r="C402" i="40"/>
  <c r="C403" i="40"/>
  <c r="C404" i="40"/>
  <c r="C405" i="40"/>
  <c r="C406" i="40"/>
  <c r="C407" i="40"/>
  <c r="C408" i="40"/>
  <c r="C409" i="40"/>
  <c r="C410" i="40"/>
  <c r="C411" i="40"/>
  <c r="C412" i="40"/>
  <c r="C413" i="40"/>
  <c r="C414" i="40"/>
  <c r="C415" i="40"/>
  <c r="C416" i="40"/>
  <c r="C417" i="40"/>
  <c r="C418" i="40"/>
  <c r="C419" i="40"/>
  <c r="C420" i="40"/>
  <c r="C421" i="40"/>
  <c r="C422" i="40"/>
  <c r="C423" i="40"/>
  <c r="C424" i="40"/>
  <c r="C425" i="40"/>
  <c r="C426" i="40"/>
  <c r="C427" i="40"/>
  <c r="C428" i="40"/>
  <c r="C429" i="40"/>
  <c r="C430" i="40"/>
  <c r="C431" i="40"/>
  <c r="C432" i="40"/>
  <c r="C433" i="40"/>
  <c r="C434" i="40"/>
  <c r="C435" i="40"/>
  <c r="C436" i="40"/>
  <c r="C437" i="40"/>
  <c r="C438" i="40"/>
  <c r="C439" i="40"/>
  <c r="C440" i="40"/>
  <c r="C441" i="40"/>
  <c r="C442" i="40"/>
  <c r="C443" i="40"/>
  <c r="C444" i="40"/>
  <c r="C445" i="40"/>
  <c r="C446" i="40"/>
  <c r="C447" i="40"/>
  <c r="C448" i="40"/>
  <c r="C449" i="40"/>
  <c r="C450" i="40"/>
  <c r="C451" i="40"/>
  <c r="C452" i="40"/>
  <c r="C453" i="40"/>
  <c r="C454" i="40"/>
  <c r="C455" i="40"/>
  <c r="C456" i="40"/>
  <c r="C457" i="40"/>
  <c r="C458" i="40"/>
  <c r="C459" i="40"/>
  <c r="C460" i="40"/>
  <c r="C461" i="40"/>
  <c r="C462" i="40"/>
  <c r="C463" i="40"/>
  <c r="C464" i="40"/>
  <c r="C465" i="40"/>
  <c r="C466" i="40"/>
  <c r="C467" i="40"/>
  <c r="C468" i="40"/>
  <c r="C469" i="40"/>
  <c r="C470" i="40"/>
  <c r="C471" i="40"/>
  <c r="C472" i="40"/>
  <c r="C473" i="40"/>
  <c r="C474" i="40"/>
  <c r="C475" i="40"/>
  <c r="C476" i="40"/>
  <c r="C477" i="40"/>
  <c r="C478" i="40"/>
  <c r="C479" i="40"/>
  <c r="C480" i="40"/>
  <c r="C481" i="40"/>
  <c r="C482" i="40"/>
  <c r="C483" i="40"/>
  <c r="C484" i="40"/>
  <c r="C485" i="40"/>
  <c r="C486" i="40"/>
  <c r="C487" i="40"/>
  <c r="C488" i="40"/>
  <c r="C489" i="40"/>
  <c r="C490" i="40"/>
  <c r="C491" i="40"/>
  <c r="C492" i="40"/>
  <c r="C493" i="40"/>
  <c r="C494" i="40"/>
  <c r="C495" i="40"/>
  <c r="C496" i="40"/>
  <c r="C497" i="40"/>
  <c r="C498" i="40"/>
  <c r="C499" i="40"/>
  <c r="C500" i="40"/>
  <c r="B1" i="40"/>
  <c r="B2" i="40"/>
  <c r="B3" i="40"/>
  <c r="B4" i="40"/>
  <c r="B5" i="40"/>
  <c r="B6" i="40"/>
  <c r="B7" i="40"/>
  <c r="B8" i="40"/>
  <c r="B9" i="40"/>
  <c r="B10" i="40"/>
  <c r="B11" i="40"/>
  <c r="B12" i="40"/>
  <c r="B13" i="40"/>
  <c r="B14" i="40"/>
  <c r="B15" i="40"/>
  <c r="B16" i="40"/>
  <c r="B17" i="40"/>
  <c r="B18" i="40"/>
  <c r="B19" i="40"/>
  <c r="B20" i="40"/>
  <c r="B21" i="40"/>
  <c r="B22" i="40"/>
  <c r="B23" i="40"/>
  <c r="B24" i="40"/>
  <c r="B25" i="40"/>
  <c r="B26" i="40"/>
  <c r="B27" i="40"/>
  <c r="B28" i="40"/>
  <c r="B29" i="40"/>
  <c r="B30" i="40"/>
  <c r="B31" i="40"/>
  <c r="B32" i="40"/>
  <c r="B33" i="40"/>
  <c r="B34" i="40"/>
  <c r="B35" i="40"/>
  <c r="B36" i="40"/>
  <c r="B37" i="40"/>
  <c r="B38" i="40"/>
  <c r="B39" i="40"/>
  <c r="B40" i="40"/>
  <c r="B41" i="40"/>
  <c r="B42" i="40"/>
  <c r="B43" i="40"/>
  <c r="B44" i="40"/>
  <c r="B45" i="40"/>
  <c r="B46" i="40"/>
  <c r="B47" i="40"/>
  <c r="B48" i="40"/>
  <c r="B49" i="40"/>
  <c r="B50" i="40"/>
  <c r="B51" i="40"/>
  <c r="B52" i="40"/>
  <c r="B53" i="40"/>
  <c r="B54" i="40"/>
  <c r="B55" i="40"/>
  <c r="B56" i="40"/>
  <c r="B57" i="40"/>
  <c r="B58" i="40"/>
  <c r="B59" i="40"/>
  <c r="B60" i="40"/>
  <c r="B61" i="40"/>
  <c r="B62" i="40"/>
  <c r="B63" i="40"/>
  <c r="B64" i="40"/>
  <c r="B65" i="40"/>
  <c r="B66" i="40"/>
  <c r="B67" i="40"/>
  <c r="B68" i="40"/>
  <c r="B69" i="40"/>
  <c r="B70" i="40"/>
  <c r="B71" i="40"/>
  <c r="B72" i="40"/>
  <c r="B73" i="40"/>
  <c r="B74" i="40"/>
  <c r="B75" i="40"/>
  <c r="B76" i="40"/>
  <c r="B77" i="40"/>
  <c r="B78" i="40"/>
  <c r="B79" i="40"/>
  <c r="B80" i="40"/>
  <c r="B81" i="40"/>
  <c r="B82" i="40"/>
  <c r="B83" i="40"/>
  <c r="B84" i="40"/>
  <c r="B85" i="40"/>
  <c r="B86" i="40"/>
  <c r="B87" i="40"/>
  <c r="B88" i="40"/>
  <c r="B89" i="40"/>
  <c r="B90" i="40"/>
  <c r="B91" i="40"/>
  <c r="B92" i="40"/>
  <c r="B93" i="40"/>
  <c r="B94" i="40"/>
  <c r="B95" i="40"/>
  <c r="B96" i="40"/>
  <c r="B97" i="40"/>
  <c r="B98" i="40"/>
  <c r="B99" i="40"/>
  <c r="B100" i="40"/>
  <c r="B101" i="40"/>
  <c r="B102" i="40"/>
  <c r="B103" i="40"/>
  <c r="B104" i="40"/>
  <c r="B105" i="40"/>
  <c r="B106" i="40"/>
  <c r="B107" i="40"/>
  <c r="B108" i="40"/>
  <c r="B109" i="40"/>
  <c r="B110" i="40"/>
  <c r="B111" i="40"/>
  <c r="B112" i="40"/>
  <c r="B113" i="40"/>
  <c r="B114" i="40"/>
  <c r="B115" i="40"/>
  <c r="B116" i="40"/>
  <c r="B117" i="40"/>
  <c r="B118" i="40"/>
  <c r="B119" i="40"/>
  <c r="B120" i="40"/>
  <c r="B121" i="40"/>
  <c r="B122" i="40"/>
  <c r="B123" i="40"/>
  <c r="B124" i="40"/>
  <c r="B125" i="40"/>
  <c r="B126" i="40"/>
  <c r="B127" i="40"/>
  <c r="B128" i="40"/>
  <c r="B129" i="40"/>
  <c r="B130" i="40"/>
  <c r="B131" i="40"/>
  <c r="B132" i="40"/>
  <c r="B133" i="40"/>
  <c r="B134" i="40"/>
  <c r="B135" i="40"/>
  <c r="B136" i="40"/>
  <c r="B137" i="40"/>
  <c r="B138" i="40"/>
  <c r="B139" i="40"/>
  <c r="B140" i="40"/>
  <c r="B141" i="40"/>
  <c r="B142" i="40"/>
  <c r="B143" i="40"/>
  <c r="B144" i="40"/>
  <c r="B145" i="40"/>
  <c r="B146" i="40"/>
  <c r="B147" i="40"/>
  <c r="B148" i="40"/>
  <c r="B149" i="40"/>
  <c r="B150" i="40"/>
  <c r="B151" i="40"/>
  <c r="B152" i="40"/>
  <c r="B153" i="40"/>
  <c r="B154" i="40"/>
  <c r="B155" i="40"/>
  <c r="B156" i="40"/>
  <c r="B157" i="40"/>
  <c r="B158" i="40"/>
  <c r="B159" i="40"/>
  <c r="B160" i="40"/>
  <c r="B161" i="40"/>
  <c r="B162" i="40"/>
  <c r="B163" i="40"/>
  <c r="B164" i="40"/>
  <c r="B165" i="40"/>
  <c r="B166" i="40"/>
  <c r="B167" i="40"/>
  <c r="B168" i="40"/>
  <c r="B169" i="40"/>
  <c r="B170" i="40"/>
  <c r="B171" i="40"/>
  <c r="B172" i="40"/>
  <c r="B173" i="40"/>
  <c r="B174" i="40"/>
  <c r="B175" i="40"/>
  <c r="B176" i="40"/>
  <c r="B177" i="40"/>
  <c r="B178" i="40"/>
  <c r="B179" i="40"/>
  <c r="B180" i="40"/>
  <c r="B181" i="40"/>
  <c r="B182" i="40"/>
  <c r="B183" i="40"/>
  <c r="B184" i="40"/>
  <c r="B185" i="40"/>
  <c r="B186" i="40"/>
  <c r="B187" i="40"/>
  <c r="B188" i="40"/>
  <c r="B189" i="40"/>
  <c r="B190" i="40"/>
  <c r="B191" i="40"/>
  <c r="B192" i="40"/>
  <c r="B193" i="40"/>
  <c r="B194" i="40"/>
  <c r="B195" i="40"/>
  <c r="B196" i="40"/>
  <c r="B197" i="40"/>
  <c r="B198" i="40"/>
  <c r="B199" i="40"/>
  <c r="B200" i="40"/>
  <c r="B201" i="40"/>
  <c r="B202" i="40"/>
  <c r="B203" i="40"/>
  <c r="B204" i="40"/>
  <c r="B205" i="40"/>
  <c r="B206" i="40"/>
  <c r="B207" i="40"/>
  <c r="B208" i="40"/>
  <c r="B209" i="40"/>
  <c r="B210" i="40"/>
  <c r="B211" i="40"/>
  <c r="B212" i="40"/>
  <c r="B213" i="40"/>
  <c r="B214" i="40"/>
  <c r="B215" i="40"/>
  <c r="B216" i="40"/>
  <c r="B217" i="40"/>
  <c r="B218" i="40"/>
  <c r="B219" i="40"/>
  <c r="B220" i="40"/>
  <c r="B221" i="40"/>
  <c r="B222" i="40"/>
  <c r="B223" i="40"/>
  <c r="B224" i="40"/>
  <c r="B225" i="40"/>
  <c r="B226" i="40"/>
  <c r="B227" i="40"/>
  <c r="B228" i="40"/>
  <c r="B229" i="40"/>
  <c r="B230" i="40"/>
  <c r="B231" i="40"/>
  <c r="B232" i="40"/>
  <c r="B233" i="40"/>
  <c r="B234" i="40"/>
  <c r="B235" i="40"/>
  <c r="B236" i="40"/>
  <c r="B237" i="40"/>
  <c r="B238" i="40"/>
  <c r="B239" i="40"/>
  <c r="B240" i="40"/>
  <c r="B241" i="40"/>
  <c r="B242" i="40"/>
  <c r="B243" i="40"/>
  <c r="B244" i="40"/>
  <c r="B245" i="40"/>
  <c r="B246" i="40"/>
  <c r="B247" i="40"/>
  <c r="B248" i="40"/>
  <c r="B249" i="40"/>
  <c r="B250" i="40"/>
  <c r="B251" i="40"/>
  <c r="B252" i="40"/>
  <c r="B253" i="40"/>
  <c r="B254" i="40"/>
  <c r="B255" i="40"/>
  <c r="B256" i="40"/>
  <c r="B257" i="40"/>
  <c r="B258" i="40"/>
  <c r="B259" i="40"/>
  <c r="B260" i="40"/>
  <c r="B261" i="40"/>
  <c r="B262" i="40"/>
  <c r="B263" i="40"/>
  <c r="B264" i="40"/>
  <c r="B265" i="40"/>
  <c r="B266" i="40"/>
  <c r="B267" i="40"/>
  <c r="B268" i="40"/>
  <c r="B269" i="40"/>
  <c r="B270" i="40"/>
  <c r="B271" i="40"/>
  <c r="B272" i="40"/>
  <c r="B273" i="40"/>
  <c r="B274" i="40"/>
  <c r="B275" i="40"/>
  <c r="B276" i="40"/>
  <c r="B277" i="40"/>
  <c r="B278" i="40"/>
  <c r="B279" i="40"/>
  <c r="B280" i="40"/>
  <c r="B281" i="40"/>
  <c r="B282" i="40"/>
  <c r="B283" i="40"/>
  <c r="B284" i="40"/>
  <c r="B285" i="40"/>
  <c r="B286" i="40"/>
  <c r="B287" i="40"/>
  <c r="B288" i="40"/>
  <c r="B289" i="40"/>
  <c r="B290" i="40"/>
  <c r="B291" i="40"/>
  <c r="B292" i="40"/>
  <c r="B293" i="40"/>
  <c r="B294" i="40"/>
  <c r="B295" i="40"/>
  <c r="B296" i="40"/>
  <c r="B297" i="40"/>
  <c r="B298" i="40"/>
  <c r="B299" i="40"/>
  <c r="B300" i="40"/>
  <c r="B301" i="40"/>
  <c r="B302" i="40"/>
  <c r="B303" i="40"/>
  <c r="B304" i="40"/>
  <c r="B305" i="40"/>
  <c r="B306" i="40"/>
  <c r="B307" i="40"/>
  <c r="B308" i="40"/>
  <c r="B309" i="40"/>
  <c r="B310" i="40"/>
  <c r="B311" i="40"/>
  <c r="B312" i="40"/>
  <c r="B313" i="40"/>
  <c r="B314" i="40"/>
  <c r="B315" i="40"/>
  <c r="B316" i="40"/>
  <c r="B317" i="40"/>
  <c r="B318" i="40"/>
  <c r="B319" i="40"/>
  <c r="B320" i="40"/>
  <c r="B321" i="40"/>
  <c r="B322" i="40"/>
  <c r="B323" i="40"/>
  <c r="B324" i="40"/>
  <c r="B325" i="40"/>
  <c r="B326" i="40"/>
  <c r="B327" i="40"/>
  <c r="B328" i="40"/>
  <c r="B329" i="40"/>
  <c r="B330" i="40"/>
  <c r="B331" i="40"/>
  <c r="B332" i="40"/>
  <c r="B333" i="40"/>
  <c r="B334" i="40"/>
  <c r="B335" i="40"/>
  <c r="B336" i="40"/>
  <c r="B337" i="40"/>
  <c r="B338" i="40"/>
  <c r="B339" i="40"/>
  <c r="B340" i="40"/>
  <c r="B341" i="40"/>
  <c r="B342" i="40"/>
  <c r="B343" i="40"/>
  <c r="B344" i="40"/>
  <c r="B345" i="40"/>
  <c r="B346" i="40"/>
  <c r="B347" i="40"/>
  <c r="B348" i="40"/>
  <c r="B349" i="40"/>
  <c r="B350" i="40"/>
  <c r="B351" i="40"/>
  <c r="B352" i="40"/>
  <c r="B353" i="40"/>
  <c r="B354" i="40"/>
  <c r="B355" i="40"/>
  <c r="B356" i="40"/>
  <c r="B357" i="40"/>
  <c r="B358" i="40"/>
  <c r="B359" i="40"/>
  <c r="B360" i="40"/>
  <c r="B361" i="40"/>
  <c r="B362" i="40"/>
  <c r="B363" i="40"/>
  <c r="B364" i="40"/>
  <c r="B365" i="40"/>
  <c r="B366" i="40"/>
  <c r="B367" i="40"/>
  <c r="B368" i="40"/>
  <c r="B369" i="40"/>
  <c r="B370" i="40"/>
  <c r="B371" i="40"/>
  <c r="B372" i="40"/>
  <c r="B373" i="40"/>
  <c r="B374" i="40"/>
  <c r="B375" i="40"/>
  <c r="B376" i="40"/>
  <c r="B377" i="40"/>
  <c r="B378" i="40"/>
  <c r="B379" i="40"/>
  <c r="B380" i="40"/>
  <c r="B381" i="40"/>
  <c r="B382" i="40"/>
  <c r="B383" i="40"/>
  <c r="B384" i="40"/>
  <c r="B385" i="40"/>
  <c r="B386" i="40"/>
  <c r="B387" i="40"/>
  <c r="B388" i="40"/>
  <c r="B389" i="40"/>
  <c r="B390" i="40"/>
  <c r="B391" i="40"/>
  <c r="B392" i="40"/>
  <c r="B393" i="40"/>
  <c r="B394" i="40"/>
  <c r="B395" i="40"/>
  <c r="B396" i="40"/>
  <c r="B397" i="40"/>
  <c r="B398" i="40"/>
  <c r="B399" i="40"/>
  <c r="B400" i="40"/>
  <c r="B401" i="40"/>
  <c r="B402" i="40"/>
  <c r="B403" i="40"/>
  <c r="B404" i="40"/>
  <c r="B405" i="40"/>
  <c r="B406" i="40"/>
  <c r="B407" i="40"/>
  <c r="B408" i="40"/>
  <c r="B409" i="40"/>
  <c r="B410" i="40"/>
  <c r="B411" i="40"/>
  <c r="B412" i="40"/>
  <c r="B413" i="40"/>
  <c r="B414" i="40"/>
  <c r="B415" i="40"/>
  <c r="B416" i="40"/>
  <c r="B417" i="40"/>
  <c r="B418" i="40"/>
  <c r="B419" i="40"/>
  <c r="B420" i="40"/>
  <c r="B421" i="40"/>
  <c r="B422" i="40"/>
  <c r="B423" i="40"/>
  <c r="B424" i="40"/>
  <c r="B425" i="40"/>
  <c r="B426" i="40"/>
  <c r="B427" i="40"/>
  <c r="B428" i="40"/>
  <c r="B429" i="40"/>
  <c r="B430" i="40"/>
  <c r="B431" i="40"/>
  <c r="B432" i="40"/>
  <c r="B433" i="40"/>
  <c r="B434" i="40"/>
  <c r="B435" i="40"/>
  <c r="B436" i="40"/>
  <c r="B437" i="40"/>
  <c r="B438" i="40"/>
  <c r="B439" i="40"/>
  <c r="B440" i="40"/>
  <c r="B441" i="40"/>
  <c r="B442" i="40"/>
  <c r="B443" i="40"/>
  <c r="B444" i="40"/>
  <c r="B445" i="40"/>
  <c r="B446" i="40"/>
  <c r="B447" i="40"/>
  <c r="B448" i="40"/>
  <c r="B449" i="40"/>
  <c r="B450" i="40"/>
  <c r="B451" i="40"/>
  <c r="B452" i="40"/>
  <c r="B453" i="40"/>
  <c r="B454" i="40"/>
  <c r="B455" i="40"/>
  <c r="B456" i="40"/>
  <c r="B457" i="40"/>
  <c r="B458" i="40"/>
  <c r="B459" i="40"/>
  <c r="B460" i="40"/>
  <c r="B461" i="40"/>
  <c r="B462" i="40"/>
  <c r="B463" i="40"/>
  <c r="B464" i="40"/>
  <c r="B465" i="40"/>
  <c r="B466" i="40"/>
  <c r="B467" i="40"/>
  <c r="B468" i="40"/>
  <c r="B469" i="40"/>
  <c r="B470" i="40"/>
  <c r="B471" i="40"/>
  <c r="B472" i="40"/>
  <c r="B473" i="40"/>
  <c r="B474" i="40"/>
  <c r="B475" i="40"/>
  <c r="B476" i="40"/>
  <c r="B477" i="40"/>
  <c r="B478" i="40"/>
  <c r="B479" i="40"/>
  <c r="B480" i="40"/>
  <c r="B481" i="40"/>
  <c r="B482" i="40"/>
  <c r="B483" i="40"/>
  <c r="B484" i="40"/>
  <c r="B485" i="40"/>
  <c r="B486" i="40"/>
  <c r="B487" i="40"/>
  <c r="B488" i="40"/>
  <c r="B489" i="40"/>
  <c r="B490" i="40"/>
  <c r="B491" i="40"/>
  <c r="B492" i="40"/>
  <c r="B493" i="40"/>
  <c r="B494" i="40"/>
  <c r="B495" i="40"/>
  <c r="B496" i="40"/>
  <c r="B497" i="40"/>
  <c r="B498" i="40"/>
  <c r="B499" i="40"/>
  <c r="B500" i="40"/>
  <c r="D1" i="35"/>
  <c r="D2" i="35"/>
  <c r="D3" i="35"/>
  <c r="D4" i="35"/>
  <c r="D5" i="35"/>
  <c r="D6" i="35"/>
  <c r="D7" i="35"/>
  <c r="D8" i="35"/>
  <c r="D9" i="35"/>
  <c r="D10" i="35"/>
  <c r="D11" i="35"/>
  <c r="D12" i="35"/>
  <c r="D13" i="35"/>
  <c r="D14" i="35"/>
  <c r="D15" i="35"/>
  <c r="D16" i="35"/>
  <c r="D17" i="35"/>
  <c r="D18" i="35"/>
  <c r="D19" i="35"/>
  <c r="D20" i="35"/>
  <c r="D21" i="35"/>
  <c r="D22" i="35"/>
  <c r="D23" i="35"/>
  <c r="D24" i="35"/>
  <c r="D25" i="35"/>
  <c r="D26" i="35"/>
  <c r="D27" i="35"/>
  <c r="D28" i="35"/>
  <c r="D29" i="35"/>
  <c r="D30" i="35"/>
  <c r="D31" i="35"/>
  <c r="D32" i="35"/>
  <c r="D33" i="35"/>
  <c r="D34" i="35"/>
  <c r="D35" i="35"/>
  <c r="D36" i="35"/>
  <c r="D37" i="35"/>
  <c r="D38" i="35"/>
  <c r="D39" i="35"/>
  <c r="D40" i="35"/>
  <c r="D41" i="35"/>
  <c r="D42" i="35"/>
  <c r="D43" i="35"/>
  <c r="D44" i="35"/>
  <c r="D45" i="35"/>
  <c r="D46" i="35"/>
  <c r="D47" i="35"/>
  <c r="D48" i="35"/>
  <c r="D49" i="35"/>
  <c r="D50" i="35"/>
  <c r="D51" i="35"/>
  <c r="D52" i="35"/>
  <c r="D53" i="35"/>
  <c r="D54" i="35"/>
  <c r="D55" i="35"/>
  <c r="D56" i="35"/>
  <c r="D57" i="35"/>
  <c r="D58" i="35"/>
  <c r="D59" i="35"/>
  <c r="D60" i="35"/>
  <c r="D61" i="35"/>
  <c r="D62" i="35"/>
  <c r="D63" i="35"/>
  <c r="D64" i="35"/>
  <c r="D65" i="35"/>
  <c r="D66" i="35"/>
  <c r="D67" i="35"/>
  <c r="D68" i="35"/>
  <c r="D69" i="35"/>
  <c r="D70" i="35"/>
  <c r="D71" i="35"/>
  <c r="D72" i="35"/>
  <c r="D73" i="35"/>
  <c r="D74" i="35"/>
  <c r="D75" i="35"/>
  <c r="D76" i="35"/>
  <c r="D77" i="35"/>
  <c r="D78" i="35"/>
  <c r="D79" i="35"/>
  <c r="D80" i="35"/>
  <c r="D81" i="35"/>
  <c r="D82" i="35"/>
  <c r="D83" i="35"/>
  <c r="D84" i="35"/>
  <c r="D85" i="35"/>
  <c r="D86" i="35"/>
  <c r="D87" i="35"/>
  <c r="D88" i="35"/>
  <c r="D89" i="35"/>
  <c r="D90" i="35"/>
  <c r="D91" i="35"/>
  <c r="D92" i="35"/>
  <c r="D93" i="35"/>
  <c r="D94" i="35"/>
  <c r="D95" i="35"/>
  <c r="D96" i="35"/>
  <c r="D97" i="35"/>
  <c r="D98" i="35"/>
  <c r="D99" i="35"/>
  <c r="D100" i="35"/>
  <c r="D101" i="35"/>
  <c r="D102" i="35"/>
  <c r="D103" i="35"/>
  <c r="D104" i="35"/>
  <c r="D105" i="35"/>
  <c r="D106" i="35"/>
  <c r="D107" i="35"/>
  <c r="D108" i="35"/>
  <c r="D109" i="35"/>
  <c r="D110" i="35"/>
  <c r="D111" i="35"/>
  <c r="D112" i="35"/>
  <c r="D113" i="35"/>
  <c r="D114" i="35"/>
  <c r="D115" i="35"/>
  <c r="D116" i="35"/>
  <c r="D117" i="35"/>
  <c r="D118" i="35"/>
  <c r="D119" i="35"/>
  <c r="D120" i="35"/>
  <c r="D121" i="35"/>
  <c r="D122" i="35"/>
  <c r="D123" i="35"/>
  <c r="D124" i="35"/>
  <c r="D125" i="35"/>
  <c r="D126" i="35"/>
  <c r="D127" i="35"/>
  <c r="D128" i="35"/>
  <c r="D129" i="35"/>
  <c r="D130" i="35"/>
  <c r="D131" i="35"/>
  <c r="D132" i="35"/>
  <c r="D133" i="35"/>
  <c r="D134" i="35"/>
  <c r="D135" i="35"/>
  <c r="D136" i="35"/>
  <c r="D137" i="35"/>
  <c r="D138" i="35"/>
  <c r="D139" i="35"/>
  <c r="D140" i="35"/>
  <c r="D141" i="35"/>
  <c r="D142" i="35"/>
  <c r="D143" i="35"/>
  <c r="D144" i="35"/>
  <c r="D145" i="35"/>
  <c r="D146" i="35"/>
  <c r="D147" i="35"/>
  <c r="D148" i="35"/>
  <c r="D149" i="35"/>
  <c r="D150" i="35"/>
  <c r="D151" i="35"/>
  <c r="D152" i="35"/>
  <c r="D153" i="35"/>
  <c r="D154" i="35"/>
  <c r="D155" i="35"/>
  <c r="D156" i="35"/>
  <c r="D157" i="35"/>
  <c r="D158" i="35"/>
  <c r="D159" i="35"/>
  <c r="D160" i="35"/>
  <c r="D161" i="35"/>
  <c r="D162" i="35"/>
  <c r="D163" i="35"/>
  <c r="D164" i="35"/>
  <c r="D165" i="35"/>
  <c r="D166" i="35"/>
  <c r="D167" i="35"/>
  <c r="D168" i="35"/>
  <c r="D169" i="35"/>
  <c r="D170" i="35"/>
  <c r="D171" i="35"/>
  <c r="D172" i="35"/>
  <c r="D173" i="35"/>
  <c r="D174" i="35"/>
  <c r="D175" i="35"/>
  <c r="D176" i="35"/>
  <c r="D177" i="35"/>
  <c r="D178" i="35"/>
  <c r="D179" i="35"/>
  <c r="D180" i="35"/>
  <c r="D181" i="35"/>
  <c r="D182" i="35"/>
  <c r="D183" i="35"/>
  <c r="D184" i="35"/>
  <c r="D185" i="35"/>
  <c r="D186" i="35"/>
  <c r="D187" i="35"/>
  <c r="D188" i="35"/>
  <c r="D189" i="35"/>
  <c r="D190" i="35"/>
  <c r="D191" i="35"/>
  <c r="D192" i="35"/>
  <c r="D193" i="35"/>
  <c r="D194" i="35"/>
  <c r="D195" i="35"/>
  <c r="D196" i="35"/>
  <c r="D197" i="35"/>
  <c r="D198" i="35"/>
  <c r="D199" i="35"/>
  <c r="D200" i="35"/>
  <c r="D201" i="35"/>
  <c r="D202" i="35"/>
  <c r="D203" i="35"/>
  <c r="D204" i="35"/>
  <c r="D205" i="35"/>
  <c r="D206" i="35"/>
  <c r="D207" i="35"/>
  <c r="D208" i="35"/>
  <c r="D209" i="35"/>
  <c r="D210" i="35"/>
  <c r="D211" i="35"/>
  <c r="D212" i="35"/>
  <c r="D213" i="35"/>
  <c r="D214" i="35"/>
  <c r="D215" i="35"/>
  <c r="D216" i="35"/>
  <c r="D217" i="35"/>
  <c r="D218" i="35"/>
  <c r="D219" i="35"/>
  <c r="D220" i="35"/>
  <c r="D221" i="35"/>
  <c r="D222" i="35"/>
  <c r="D223" i="35"/>
  <c r="D224" i="35"/>
  <c r="D225" i="35"/>
  <c r="D226" i="35"/>
  <c r="D227" i="35"/>
  <c r="D228" i="35"/>
  <c r="D229" i="35"/>
  <c r="D230" i="35"/>
  <c r="D231" i="35"/>
  <c r="D232" i="35"/>
  <c r="D233" i="35"/>
  <c r="D234" i="35"/>
  <c r="D235" i="35"/>
  <c r="D236" i="35"/>
  <c r="D237" i="35"/>
  <c r="D238" i="35"/>
  <c r="D239" i="35"/>
  <c r="D240" i="35"/>
  <c r="D241" i="35"/>
  <c r="D242" i="35"/>
  <c r="D243" i="35"/>
  <c r="D244" i="35"/>
  <c r="D245" i="35"/>
  <c r="D246" i="35"/>
  <c r="D247" i="35"/>
  <c r="D248" i="35"/>
  <c r="D249" i="35"/>
  <c r="D250" i="35"/>
  <c r="D251" i="35"/>
  <c r="D252" i="35"/>
  <c r="D253" i="35"/>
  <c r="D254" i="35"/>
  <c r="D255" i="35"/>
  <c r="D256" i="35"/>
  <c r="D257" i="35"/>
  <c r="D258" i="35"/>
  <c r="D259" i="35"/>
  <c r="D260" i="35"/>
  <c r="D261" i="35"/>
  <c r="D262" i="35"/>
  <c r="D263" i="35"/>
  <c r="D264" i="35"/>
  <c r="D265" i="35"/>
  <c r="D266" i="35"/>
  <c r="D267" i="35"/>
  <c r="D268" i="35"/>
  <c r="D269" i="35"/>
  <c r="D270" i="35"/>
  <c r="D271" i="35"/>
  <c r="D272" i="35"/>
  <c r="D273" i="35"/>
  <c r="D274" i="35"/>
  <c r="D275" i="35"/>
  <c r="D276" i="35"/>
  <c r="D277" i="35"/>
  <c r="D278" i="35"/>
  <c r="D279" i="35"/>
  <c r="D280" i="35"/>
  <c r="D281" i="35"/>
  <c r="D282" i="35"/>
  <c r="D283" i="35"/>
  <c r="D284" i="35"/>
  <c r="D285" i="35"/>
  <c r="D286" i="35"/>
  <c r="D287" i="35"/>
  <c r="D288" i="35"/>
  <c r="D289" i="35"/>
  <c r="D290" i="35"/>
  <c r="D291" i="35"/>
  <c r="D292" i="35"/>
  <c r="D293" i="35"/>
  <c r="D294" i="35"/>
  <c r="D295" i="35"/>
  <c r="D296" i="35"/>
  <c r="D297" i="35"/>
  <c r="D298" i="35"/>
  <c r="D299" i="35"/>
  <c r="D300" i="35"/>
  <c r="D301" i="35"/>
  <c r="D302" i="35"/>
  <c r="D303" i="35"/>
  <c r="D304" i="35"/>
  <c r="D305" i="35"/>
  <c r="D306" i="35"/>
  <c r="D307" i="35"/>
  <c r="D308" i="35"/>
  <c r="D309" i="35"/>
  <c r="D310" i="35"/>
  <c r="D311" i="35"/>
  <c r="D312" i="35"/>
  <c r="D313" i="35"/>
  <c r="D314" i="35"/>
  <c r="D315" i="35"/>
  <c r="D316" i="35"/>
  <c r="D317" i="35"/>
  <c r="D318" i="35"/>
  <c r="D319" i="35"/>
  <c r="D320" i="35"/>
  <c r="D321" i="35"/>
  <c r="D322" i="35"/>
  <c r="D323" i="35"/>
  <c r="D324" i="35"/>
  <c r="D325" i="35"/>
  <c r="D326" i="35"/>
  <c r="D327" i="35"/>
  <c r="D328" i="35"/>
  <c r="D329" i="35"/>
  <c r="D330" i="35"/>
  <c r="D331" i="35"/>
  <c r="D332" i="35"/>
  <c r="D333" i="35"/>
  <c r="D334" i="35"/>
  <c r="D335" i="35"/>
  <c r="D336" i="35"/>
  <c r="D337" i="35"/>
  <c r="D338" i="35"/>
  <c r="D339" i="35"/>
  <c r="D340" i="35"/>
  <c r="D341" i="35"/>
  <c r="D342" i="35"/>
  <c r="D343" i="35"/>
  <c r="D344" i="35"/>
  <c r="D345" i="35"/>
  <c r="D346" i="35"/>
  <c r="D347" i="35"/>
  <c r="D348" i="35"/>
  <c r="D349" i="35"/>
  <c r="D350" i="35"/>
  <c r="D351" i="35"/>
  <c r="D352" i="35"/>
  <c r="D353" i="35"/>
  <c r="D354" i="35"/>
  <c r="D355" i="35"/>
  <c r="D356" i="35"/>
  <c r="D357" i="35"/>
  <c r="D358" i="35"/>
  <c r="D359" i="35"/>
  <c r="D360" i="35"/>
  <c r="D361" i="35"/>
  <c r="D362" i="35"/>
  <c r="D363" i="35"/>
  <c r="D364" i="35"/>
  <c r="D365" i="35"/>
  <c r="D366" i="35"/>
  <c r="D367" i="35"/>
  <c r="D368" i="35"/>
  <c r="D369" i="35"/>
  <c r="D370" i="35"/>
  <c r="D371" i="35"/>
  <c r="D372" i="35"/>
  <c r="D373" i="35"/>
  <c r="D374" i="35"/>
  <c r="D375" i="35"/>
  <c r="D376" i="35"/>
  <c r="D377" i="35"/>
  <c r="D378" i="35"/>
  <c r="D379" i="35"/>
  <c r="D380" i="35"/>
  <c r="D381" i="35"/>
  <c r="D382" i="35"/>
  <c r="D383" i="35"/>
  <c r="D384" i="35"/>
  <c r="D385" i="35"/>
  <c r="D386" i="35"/>
  <c r="D387" i="35"/>
  <c r="D388" i="35"/>
  <c r="D389" i="35"/>
  <c r="D390" i="35"/>
  <c r="D391" i="35"/>
  <c r="D392" i="35"/>
  <c r="D393" i="35"/>
  <c r="D394" i="35"/>
  <c r="D395" i="35"/>
  <c r="D396" i="35"/>
  <c r="D397" i="35"/>
  <c r="D398" i="35"/>
  <c r="D399" i="35"/>
  <c r="D400" i="35"/>
  <c r="D401" i="35"/>
  <c r="D402" i="35"/>
  <c r="D403" i="35"/>
  <c r="D404" i="35"/>
  <c r="D405" i="35"/>
  <c r="D406" i="35"/>
  <c r="D407" i="35"/>
  <c r="D408" i="35"/>
  <c r="D409" i="35"/>
  <c r="D410" i="35"/>
  <c r="D411" i="35"/>
  <c r="D412" i="35"/>
  <c r="D413" i="35"/>
  <c r="D414" i="35"/>
  <c r="D415" i="35"/>
  <c r="D416" i="35"/>
  <c r="D417" i="35"/>
  <c r="D418" i="35"/>
  <c r="D419" i="35"/>
  <c r="D420" i="35"/>
  <c r="D421" i="35"/>
  <c r="D422" i="35"/>
  <c r="D423" i="35"/>
  <c r="D424" i="35"/>
  <c r="D425" i="35"/>
  <c r="D426" i="35"/>
  <c r="D427" i="35"/>
  <c r="D428" i="35"/>
  <c r="D429" i="35"/>
  <c r="D430" i="35"/>
  <c r="D431" i="35"/>
  <c r="D432" i="35"/>
  <c r="D433" i="35"/>
  <c r="D434" i="35"/>
  <c r="D435" i="35"/>
  <c r="D436" i="35"/>
  <c r="D437" i="35"/>
  <c r="D438" i="35"/>
  <c r="D439" i="35"/>
  <c r="D440" i="35"/>
  <c r="D441" i="35"/>
  <c r="D442" i="35"/>
  <c r="D443" i="35"/>
  <c r="D444" i="35"/>
  <c r="D445" i="35"/>
  <c r="D446" i="35"/>
  <c r="D447" i="35"/>
  <c r="D448" i="35"/>
  <c r="D449" i="35"/>
  <c r="D450" i="35"/>
  <c r="D451" i="35"/>
  <c r="D452" i="35"/>
  <c r="D453" i="35"/>
  <c r="D454" i="35"/>
  <c r="D455" i="35"/>
  <c r="D456" i="35"/>
  <c r="D457" i="35"/>
  <c r="D458" i="35"/>
  <c r="D459" i="35"/>
  <c r="D460" i="35"/>
  <c r="D461" i="35"/>
  <c r="D462" i="35"/>
  <c r="D463" i="35"/>
  <c r="D464" i="35"/>
  <c r="D465" i="35"/>
  <c r="D466" i="35"/>
  <c r="D467" i="35"/>
  <c r="D468" i="35"/>
  <c r="D469" i="35"/>
  <c r="D470" i="35"/>
  <c r="D471" i="35"/>
  <c r="D472" i="35"/>
  <c r="D473" i="35"/>
  <c r="D474" i="35"/>
  <c r="D475" i="35"/>
  <c r="D476" i="35"/>
  <c r="D477" i="35"/>
  <c r="D478" i="35"/>
  <c r="D479" i="35"/>
  <c r="D480" i="35"/>
  <c r="D481" i="35"/>
  <c r="D482" i="35"/>
  <c r="D483" i="35"/>
  <c r="D484" i="35"/>
  <c r="D485" i="35"/>
  <c r="D486" i="35"/>
  <c r="D487" i="35"/>
  <c r="D488" i="35"/>
  <c r="D489" i="35"/>
  <c r="D490" i="35"/>
  <c r="D491" i="35"/>
  <c r="D492" i="35"/>
  <c r="D493" i="35"/>
  <c r="D494" i="35"/>
  <c r="D495" i="35"/>
  <c r="D496" i="35"/>
  <c r="D497" i="35"/>
  <c r="D498" i="35"/>
  <c r="D499" i="35"/>
  <c r="D500" i="35"/>
  <c r="C1" i="35"/>
  <c r="C2" i="35"/>
  <c r="C3" i="35"/>
  <c r="C4" i="35"/>
  <c r="C5" i="35"/>
  <c r="C6" i="35"/>
  <c r="C7" i="35"/>
  <c r="C8" i="35"/>
  <c r="C9" i="35"/>
  <c r="C10" i="35"/>
  <c r="C11" i="35"/>
  <c r="C12" i="35"/>
  <c r="C13" i="35"/>
  <c r="C14" i="35"/>
  <c r="C15" i="35"/>
  <c r="C16" i="35"/>
  <c r="C17" i="35"/>
  <c r="C18" i="35"/>
  <c r="C19" i="35"/>
  <c r="C20" i="35"/>
  <c r="C21" i="35"/>
  <c r="C22" i="35"/>
  <c r="C23" i="35"/>
  <c r="C24" i="35"/>
  <c r="C25" i="35"/>
  <c r="C26" i="35"/>
  <c r="C27" i="35"/>
  <c r="C28" i="35"/>
  <c r="C29" i="35"/>
  <c r="C30" i="35"/>
  <c r="C31" i="35"/>
  <c r="C32" i="35"/>
  <c r="C33" i="35"/>
  <c r="C34" i="35"/>
  <c r="C35" i="35"/>
  <c r="C36" i="35"/>
  <c r="C37" i="35"/>
  <c r="C38" i="35"/>
  <c r="C39" i="35"/>
  <c r="C40" i="35"/>
  <c r="C41" i="35"/>
  <c r="C42" i="35"/>
  <c r="C43" i="35"/>
  <c r="C44" i="35"/>
  <c r="C45" i="35"/>
  <c r="C46" i="35"/>
  <c r="C47" i="35"/>
  <c r="C48" i="35"/>
  <c r="C49" i="35"/>
  <c r="C50" i="35"/>
  <c r="C51" i="35"/>
  <c r="C52" i="35"/>
  <c r="C53" i="35"/>
  <c r="C54" i="35"/>
  <c r="C55" i="35"/>
  <c r="C56" i="35"/>
  <c r="C57" i="35"/>
  <c r="C58" i="35"/>
  <c r="C59" i="35"/>
  <c r="C60" i="35"/>
  <c r="C61" i="35"/>
  <c r="C62" i="35"/>
  <c r="C63" i="35"/>
  <c r="C64" i="35"/>
  <c r="C65" i="35"/>
  <c r="C66" i="35"/>
  <c r="C67" i="35"/>
  <c r="C68" i="35"/>
  <c r="C69" i="35"/>
  <c r="C70" i="35"/>
  <c r="C71" i="35"/>
  <c r="C72" i="35"/>
  <c r="C73" i="35"/>
  <c r="C74" i="35"/>
  <c r="C75" i="35"/>
  <c r="C76" i="35"/>
  <c r="C77" i="35"/>
  <c r="C78" i="35"/>
  <c r="C79" i="35"/>
  <c r="C80" i="35"/>
  <c r="C81" i="35"/>
  <c r="C82" i="35"/>
  <c r="C83" i="35"/>
  <c r="C84" i="35"/>
  <c r="C85" i="35"/>
  <c r="C86" i="35"/>
  <c r="C87" i="35"/>
  <c r="C88" i="35"/>
  <c r="C89" i="35"/>
  <c r="C90" i="35"/>
  <c r="C91" i="35"/>
  <c r="C92" i="35"/>
  <c r="C93" i="35"/>
  <c r="C94" i="35"/>
  <c r="C95" i="35"/>
  <c r="C96" i="35"/>
  <c r="C97" i="35"/>
  <c r="C98" i="35"/>
  <c r="C99" i="35"/>
  <c r="C100" i="35"/>
  <c r="C101" i="35"/>
  <c r="C102" i="35"/>
  <c r="C103" i="35"/>
  <c r="C104" i="35"/>
  <c r="C105" i="35"/>
  <c r="C106" i="35"/>
  <c r="C107" i="35"/>
  <c r="C108" i="35"/>
  <c r="C109" i="35"/>
  <c r="C110" i="35"/>
  <c r="C111" i="35"/>
  <c r="C112" i="35"/>
  <c r="C113" i="35"/>
  <c r="C114" i="35"/>
  <c r="C115" i="35"/>
  <c r="C116" i="35"/>
  <c r="C117" i="35"/>
  <c r="C118" i="35"/>
  <c r="C119" i="35"/>
  <c r="C120" i="35"/>
  <c r="C121" i="35"/>
  <c r="C122" i="35"/>
  <c r="C123" i="35"/>
  <c r="C124" i="35"/>
  <c r="C125" i="35"/>
  <c r="C126" i="35"/>
  <c r="C127" i="35"/>
  <c r="C128" i="35"/>
  <c r="C129" i="35"/>
  <c r="C130" i="35"/>
  <c r="C131" i="35"/>
  <c r="C132" i="35"/>
  <c r="C133" i="35"/>
  <c r="C134" i="35"/>
  <c r="C135" i="35"/>
  <c r="C136" i="35"/>
  <c r="C137" i="35"/>
  <c r="C138" i="35"/>
  <c r="C139" i="35"/>
  <c r="C140" i="35"/>
  <c r="C141" i="35"/>
  <c r="C142" i="35"/>
  <c r="C143" i="35"/>
  <c r="C144" i="35"/>
  <c r="C145" i="35"/>
  <c r="C146" i="35"/>
  <c r="C147" i="35"/>
  <c r="C148" i="35"/>
  <c r="C149" i="35"/>
  <c r="C150" i="35"/>
  <c r="C151" i="35"/>
  <c r="C152" i="35"/>
  <c r="C153" i="35"/>
  <c r="C154" i="35"/>
  <c r="C155" i="35"/>
  <c r="C156" i="35"/>
  <c r="C157" i="35"/>
  <c r="C158" i="35"/>
  <c r="C159" i="35"/>
  <c r="C160" i="35"/>
  <c r="C161" i="35"/>
  <c r="C162" i="35"/>
  <c r="C163" i="35"/>
  <c r="C164" i="35"/>
  <c r="C165" i="35"/>
  <c r="C166" i="35"/>
  <c r="C167" i="35"/>
  <c r="C168" i="35"/>
  <c r="C169" i="35"/>
  <c r="C170" i="35"/>
  <c r="C171" i="35"/>
  <c r="C172" i="35"/>
  <c r="C173" i="35"/>
  <c r="C174" i="35"/>
  <c r="C175" i="35"/>
  <c r="C176" i="35"/>
  <c r="C177" i="35"/>
  <c r="C178" i="35"/>
  <c r="C179" i="35"/>
  <c r="C180" i="35"/>
  <c r="C181" i="35"/>
  <c r="C182" i="35"/>
  <c r="C183" i="35"/>
  <c r="C184" i="35"/>
  <c r="C185" i="35"/>
  <c r="C186" i="35"/>
  <c r="C187" i="35"/>
  <c r="C188" i="35"/>
  <c r="C189" i="35"/>
  <c r="C190" i="35"/>
  <c r="C191" i="35"/>
  <c r="C192" i="35"/>
  <c r="C193" i="35"/>
  <c r="C194" i="35"/>
  <c r="C195" i="35"/>
  <c r="C196" i="35"/>
  <c r="C197" i="35"/>
  <c r="C198" i="35"/>
  <c r="C199" i="35"/>
  <c r="C200" i="35"/>
  <c r="C201" i="35"/>
  <c r="C202" i="35"/>
  <c r="C203" i="35"/>
  <c r="C204" i="35"/>
  <c r="C205" i="35"/>
  <c r="C206" i="35"/>
  <c r="C207" i="35"/>
  <c r="C208" i="35"/>
  <c r="C209" i="35"/>
  <c r="C210" i="35"/>
  <c r="C211" i="35"/>
  <c r="C212" i="35"/>
  <c r="C213" i="35"/>
  <c r="C214" i="35"/>
  <c r="C215" i="35"/>
  <c r="C216" i="35"/>
  <c r="C217" i="35"/>
  <c r="C218" i="35"/>
  <c r="C219" i="35"/>
  <c r="C220" i="35"/>
  <c r="C221" i="35"/>
  <c r="C222" i="35"/>
  <c r="C223" i="35"/>
  <c r="C224" i="35"/>
  <c r="C225" i="35"/>
  <c r="C226" i="35"/>
  <c r="C227" i="35"/>
  <c r="C228" i="35"/>
  <c r="C229" i="35"/>
  <c r="C230" i="35"/>
  <c r="C231" i="35"/>
  <c r="C232" i="35"/>
  <c r="C233" i="35"/>
  <c r="C234" i="35"/>
  <c r="C235" i="35"/>
  <c r="C236" i="35"/>
  <c r="C237" i="35"/>
  <c r="C238" i="35"/>
  <c r="C239" i="35"/>
  <c r="C240" i="35"/>
  <c r="C241" i="35"/>
  <c r="C242" i="35"/>
  <c r="C243" i="35"/>
  <c r="C244" i="35"/>
  <c r="C245" i="35"/>
  <c r="C246" i="35"/>
  <c r="C247" i="35"/>
  <c r="C248" i="35"/>
  <c r="C249" i="35"/>
  <c r="C250" i="35"/>
  <c r="C251" i="35"/>
  <c r="C252" i="35"/>
  <c r="C253" i="35"/>
  <c r="C254" i="35"/>
  <c r="C255" i="35"/>
  <c r="C256" i="35"/>
  <c r="C257" i="35"/>
  <c r="C258" i="35"/>
  <c r="C259" i="35"/>
  <c r="C260" i="35"/>
  <c r="C261" i="35"/>
  <c r="C262" i="35"/>
  <c r="C263" i="35"/>
  <c r="C264" i="35"/>
  <c r="C265" i="35"/>
  <c r="C266" i="35"/>
  <c r="C267" i="35"/>
  <c r="C268" i="35"/>
  <c r="C269" i="35"/>
  <c r="C270" i="35"/>
  <c r="C271" i="35"/>
  <c r="C272" i="35"/>
  <c r="C273" i="35"/>
  <c r="C274" i="35"/>
  <c r="C275" i="35"/>
  <c r="C276" i="35"/>
  <c r="C277" i="35"/>
  <c r="C278" i="35"/>
  <c r="C279" i="35"/>
  <c r="C280" i="35"/>
  <c r="C281" i="35"/>
  <c r="C282" i="35"/>
  <c r="C283" i="35"/>
  <c r="C284" i="35"/>
  <c r="C285" i="35"/>
  <c r="C286" i="35"/>
  <c r="C287" i="35"/>
  <c r="C288" i="35"/>
  <c r="C289" i="35"/>
  <c r="C290" i="35"/>
  <c r="C291" i="35"/>
  <c r="C292" i="35"/>
  <c r="C293" i="35"/>
  <c r="C294" i="35"/>
  <c r="C295" i="35"/>
  <c r="C296" i="35"/>
  <c r="C297" i="35"/>
  <c r="C298" i="35"/>
  <c r="C299" i="35"/>
  <c r="C300" i="35"/>
  <c r="C301" i="35"/>
  <c r="C302" i="35"/>
  <c r="C303" i="35"/>
  <c r="C304" i="35"/>
  <c r="C305" i="35"/>
  <c r="C306" i="35"/>
  <c r="C307" i="35"/>
  <c r="C308" i="35"/>
  <c r="C309" i="35"/>
  <c r="C310" i="35"/>
  <c r="C311" i="35"/>
  <c r="C312" i="35"/>
  <c r="C313" i="35"/>
  <c r="C314" i="35"/>
  <c r="C315" i="35"/>
  <c r="C316" i="35"/>
  <c r="C317" i="35"/>
  <c r="C318" i="35"/>
  <c r="C319" i="35"/>
  <c r="C320" i="35"/>
  <c r="C321" i="35"/>
  <c r="C322" i="35"/>
  <c r="C323" i="35"/>
  <c r="C324" i="35"/>
  <c r="C325" i="35"/>
  <c r="C326" i="35"/>
  <c r="C327" i="35"/>
  <c r="C328" i="35"/>
  <c r="C329" i="35"/>
  <c r="C330" i="35"/>
  <c r="C331" i="35"/>
  <c r="C332" i="35"/>
  <c r="C333" i="35"/>
  <c r="C334" i="35"/>
  <c r="C335" i="35"/>
  <c r="C336" i="35"/>
  <c r="C337" i="35"/>
  <c r="C338" i="35"/>
  <c r="C339" i="35"/>
  <c r="C340" i="35"/>
  <c r="C341" i="35"/>
  <c r="C342" i="35"/>
  <c r="C343" i="35"/>
  <c r="C344" i="35"/>
  <c r="C345" i="35"/>
  <c r="C346" i="35"/>
  <c r="C347" i="35"/>
  <c r="C348" i="35"/>
  <c r="C349" i="35"/>
  <c r="C350" i="35"/>
  <c r="C351" i="35"/>
  <c r="C352" i="35"/>
  <c r="C353" i="35"/>
  <c r="C354" i="35"/>
  <c r="C355" i="35"/>
  <c r="C356" i="35"/>
  <c r="C357" i="35"/>
  <c r="C358" i="35"/>
  <c r="C359" i="35"/>
  <c r="C360" i="35"/>
  <c r="C361" i="35"/>
  <c r="C362" i="35"/>
  <c r="C363" i="35"/>
  <c r="C364" i="35"/>
  <c r="C365" i="35"/>
  <c r="C366" i="35"/>
  <c r="C367" i="35"/>
  <c r="C368" i="35"/>
  <c r="C369" i="35"/>
  <c r="C370" i="35"/>
  <c r="C371" i="35"/>
  <c r="C372" i="35"/>
  <c r="C373" i="35"/>
  <c r="C374" i="35"/>
  <c r="C375" i="35"/>
  <c r="C376" i="35"/>
  <c r="C377" i="35"/>
  <c r="C378" i="35"/>
  <c r="C379" i="35"/>
  <c r="C380" i="35"/>
  <c r="C381" i="35"/>
  <c r="C382" i="35"/>
  <c r="C383" i="35"/>
  <c r="C384" i="35"/>
  <c r="C385" i="35"/>
  <c r="C386" i="35"/>
  <c r="C387" i="35"/>
  <c r="C388" i="35"/>
  <c r="C389" i="35"/>
  <c r="C390" i="35"/>
  <c r="C391" i="35"/>
  <c r="C392" i="35"/>
  <c r="C393" i="35"/>
  <c r="C394" i="35"/>
  <c r="C395" i="35"/>
  <c r="C396" i="35"/>
  <c r="C397" i="35"/>
  <c r="C398" i="35"/>
  <c r="C399" i="35"/>
  <c r="C400" i="35"/>
  <c r="C401" i="35"/>
  <c r="C402" i="35"/>
  <c r="C403" i="35"/>
  <c r="C404" i="35"/>
  <c r="C405" i="35"/>
  <c r="C406" i="35"/>
  <c r="C407" i="35"/>
  <c r="C408" i="35"/>
  <c r="C409" i="35"/>
  <c r="C410" i="35"/>
  <c r="C411" i="35"/>
  <c r="C412" i="35"/>
  <c r="C413" i="35"/>
  <c r="C414" i="35"/>
  <c r="C415" i="35"/>
  <c r="C416" i="35"/>
  <c r="C417" i="35"/>
  <c r="C418" i="35"/>
  <c r="C419" i="35"/>
  <c r="C420" i="35"/>
  <c r="C421" i="35"/>
  <c r="C422" i="35"/>
  <c r="C423" i="35"/>
  <c r="C424" i="35"/>
  <c r="C425" i="35"/>
  <c r="C426" i="35"/>
  <c r="C427" i="35"/>
  <c r="C428" i="35"/>
  <c r="C429" i="35"/>
  <c r="C430" i="35"/>
  <c r="C431" i="35"/>
  <c r="C432" i="35"/>
  <c r="C433" i="35"/>
  <c r="C434" i="35"/>
  <c r="C435" i="35"/>
  <c r="C436" i="35"/>
  <c r="C437" i="35"/>
  <c r="C438" i="35"/>
  <c r="C439" i="35"/>
  <c r="C440" i="35"/>
  <c r="C441" i="35"/>
  <c r="C442" i="35"/>
  <c r="C443" i="35"/>
  <c r="C444" i="35"/>
  <c r="C445" i="35"/>
  <c r="C446" i="35"/>
  <c r="C447" i="35"/>
  <c r="C448" i="35"/>
  <c r="C449" i="35"/>
  <c r="C450" i="35"/>
  <c r="C451" i="35"/>
  <c r="C452" i="35"/>
  <c r="C453" i="35"/>
  <c r="C454" i="35"/>
  <c r="C455" i="35"/>
  <c r="C456" i="35"/>
  <c r="C457" i="35"/>
  <c r="C458" i="35"/>
  <c r="C459" i="35"/>
  <c r="C460" i="35"/>
  <c r="C461" i="35"/>
  <c r="C462" i="35"/>
  <c r="C463" i="35"/>
  <c r="C464" i="35"/>
  <c r="C465" i="35"/>
  <c r="C466" i="35"/>
  <c r="C467" i="35"/>
  <c r="C468" i="35"/>
  <c r="C469" i="35"/>
  <c r="C470" i="35"/>
  <c r="C471" i="35"/>
  <c r="C472" i="35"/>
  <c r="C473" i="35"/>
  <c r="C474" i="35"/>
  <c r="C475" i="35"/>
  <c r="C476" i="35"/>
  <c r="C477" i="35"/>
  <c r="C478" i="35"/>
  <c r="C479" i="35"/>
  <c r="C480" i="35"/>
  <c r="C481" i="35"/>
  <c r="C482" i="35"/>
  <c r="C483" i="35"/>
  <c r="C484" i="35"/>
  <c r="C485" i="35"/>
  <c r="C486" i="35"/>
  <c r="C487" i="35"/>
  <c r="C488" i="35"/>
  <c r="C489" i="35"/>
  <c r="C490" i="35"/>
  <c r="C491" i="35"/>
  <c r="C492" i="35"/>
  <c r="C493" i="35"/>
  <c r="C494" i="35"/>
  <c r="C495" i="35"/>
  <c r="C496" i="35"/>
  <c r="C497" i="35"/>
  <c r="C498" i="35"/>
  <c r="C499" i="35"/>
  <c r="C500" i="35"/>
  <c r="B1" i="35"/>
  <c r="B2" i="35"/>
  <c r="B3" i="35"/>
  <c r="B4" i="35"/>
  <c r="B5" i="35"/>
  <c r="B6" i="35"/>
  <c r="B7" i="35"/>
  <c r="B8" i="35"/>
  <c r="B9" i="35"/>
  <c r="B10" i="35"/>
  <c r="B11" i="35"/>
  <c r="B12" i="35"/>
  <c r="B13" i="35"/>
  <c r="B14" i="35"/>
  <c r="B15" i="35"/>
  <c r="B16" i="35"/>
  <c r="B17" i="35"/>
  <c r="B18" i="35"/>
  <c r="B19" i="35"/>
  <c r="B20" i="35"/>
  <c r="B21" i="35"/>
  <c r="B22" i="35"/>
  <c r="B23" i="35"/>
  <c r="B24" i="35"/>
  <c r="B25" i="35"/>
  <c r="B26" i="35"/>
  <c r="B27" i="35"/>
  <c r="B28" i="35"/>
  <c r="B29" i="35"/>
  <c r="B30" i="35"/>
  <c r="B31" i="35"/>
  <c r="B32" i="35"/>
  <c r="B33" i="35"/>
  <c r="B34" i="35"/>
  <c r="B35" i="35"/>
  <c r="B36" i="35"/>
  <c r="B37" i="35"/>
  <c r="B38" i="35"/>
  <c r="B39" i="35"/>
  <c r="B40" i="35"/>
  <c r="B41" i="35"/>
  <c r="B42" i="35"/>
  <c r="B43" i="35"/>
  <c r="B44" i="35"/>
  <c r="B45" i="35"/>
  <c r="B46" i="35"/>
  <c r="B47" i="35"/>
  <c r="B48" i="35"/>
  <c r="B49" i="35"/>
  <c r="B50" i="35"/>
  <c r="B51" i="35"/>
  <c r="B52" i="35"/>
  <c r="B53" i="35"/>
  <c r="B54" i="35"/>
  <c r="B55" i="35"/>
  <c r="B56" i="35"/>
  <c r="B57" i="35"/>
  <c r="B58" i="35"/>
  <c r="B59" i="35"/>
  <c r="B60" i="35"/>
  <c r="B61" i="35"/>
  <c r="B62" i="35"/>
  <c r="B63" i="35"/>
  <c r="B64" i="35"/>
  <c r="B65" i="35"/>
  <c r="B66" i="35"/>
  <c r="B67" i="35"/>
  <c r="B68" i="35"/>
  <c r="B69" i="35"/>
  <c r="B70" i="35"/>
  <c r="B71" i="35"/>
  <c r="B72" i="35"/>
  <c r="B73" i="35"/>
  <c r="B74" i="35"/>
  <c r="B75" i="35"/>
  <c r="B76" i="35"/>
  <c r="B77" i="35"/>
  <c r="B78" i="35"/>
  <c r="B79" i="35"/>
  <c r="B80" i="35"/>
  <c r="B81" i="35"/>
  <c r="B82" i="35"/>
  <c r="B83" i="35"/>
  <c r="B84" i="35"/>
  <c r="B85" i="35"/>
  <c r="B86" i="35"/>
  <c r="B87" i="35"/>
  <c r="B88" i="35"/>
  <c r="B89" i="35"/>
  <c r="B90" i="35"/>
  <c r="B91" i="35"/>
  <c r="B92" i="35"/>
  <c r="B93" i="35"/>
  <c r="B94" i="35"/>
  <c r="B95" i="35"/>
  <c r="B96" i="35"/>
  <c r="B97" i="35"/>
  <c r="B98" i="35"/>
  <c r="B99" i="35"/>
  <c r="B100" i="35"/>
  <c r="B101" i="35"/>
  <c r="B102" i="35"/>
  <c r="B103" i="35"/>
  <c r="B104" i="35"/>
  <c r="B105" i="35"/>
  <c r="B106" i="35"/>
  <c r="B107" i="35"/>
  <c r="B108" i="35"/>
  <c r="B109" i="35"/>
  <c r="B110" i="35"/>
  <c r="B111" i="35"/>
  <c r="B112" i="35"/>
  <c r="B113" i="35"/>
  <c r="B114" i="35"/>
  <c r="B115" i="35"/>
  <c r="B116" i="35"/>
  <c r="B117" i="35"/>
  <c r="B118" i="35"/>
  <c r="B119" i="35"/>
  <c r="B120" i="35"/>
  <c r="B121" i="35"/>
  <c r="B122" i="35"/>
  <c r="B123" i="35"/>
  <c r="B124" i="35"/>
  <c r="B125" i="35"/>
  <c r="B126" i="35"/>
  <c r="B127" i="35"/>
  <c r="B128" i="35"/>
  <c r="B129" i="35"/>
  <c r="B130" i="35"/>
  <c r="B131" i="35"/>
  <c r="B132" i="35"/>
  <c r="B133" i="35"/>
  <c r="B134" i="35"/>
  <c r="B135" i="35"/>
  <c r="B136" i="35"/>
  <c r="B137" i="35"/>
  <c r="B138" i="35"/>
  <c r="B139" i="35"/>
  <c r="B140" i="35"/>
  <c r="B141" i="35"/>
  <c r="B142" i="35"/>
  <c r="B143" i="35"/>
  <c r="B144" i="35"/>
  <c r="B145" i="35"/>
  <c r="B146" i="35"/>
  <c r="B147" i="35"/>
  <c r="B148" i="35"/>
  <c r="B149" i="35"/>
  <c r="B150" i="35"/>
  <c r="B151" i="35"/>
  <c r="B152" i="35"/>
  <c r="B153" i="35"/>
  <c r="B154" i="35"/>
  <c r="B155" i="35"/>
  <c r="B156" i="35"/>
  <c r="B157" i="35"/>
  <c r="B158" i="35"/>
  <c r="B159" i="35"/>
  <c r="B160" i="35"/>
  <c r="B161" i="35"/>
  <c r="B162" i="35"/>
  <c r="B163" i="35"/>
  <c r="B164" i="35"/>
  <c r="B165" i="35"/>
  <c r="B166" i="35"/>
  <c r="B167" i="35"/>
  <c r="B168" i="35"/>
  <c r="B169" i="35"/>
  <c r="B170" i="35"/>
  <c r="B171" i="35"/>
  <c r="B172" i="35"/>
  <c r="B173" i="35"/>
  <c r="B174" i="35"/>
  <c r="B175" i="35"/>
  <c r="B176" i="35"/>
  <c r="B177" i="35"/>
  <c r="B178" i="35"/>
  <c r="B179" i="35"/>
  <c r="B180" i="35"/>
  <c r="B181" i="35"/>
  <c r="B182" i="35"/>
  <c r="B183" i="35"/>
  <c r="B184" i="35"/>
  <c r="B185" i="35"/>
  <c r="B186" i="35"/>
  <c r="B187" i="35"/>
  <c r="B188" i="35"/>
  <c r="B189" i="35"/>
  <c r="B190" i="35"/>
  <c r="B191" i="35"/>
  <c r="B192" i="35"/>
  <c r="B193" i="35"/>
  <c r="B194" i="35"/>
  <c r="B195" i="35"/>
  <c r="B196" i="35"/>
  <c r="B197" i="35"/>
  <c r="B198" i="35"/>
  <c r="B199" i="35"/>
  <c r="B200" i="35"/>
  <c r="B201" i="35"/>
  <c r="B202" i="35"/>
  <c r="B203" i="35"/>
  <c r="B204" i="35"/>
  <c r="B205" i="35"/>
  <c r="B206" i="35"/>
  <c r="B207" i="35"/>
  <c r="B208" i="35"/>
  <c r="B209" i="35"/>
  <c r="B210" i="35"/>
  <c r="B211" i="35"/>
  <c r="B212" i="35"/>
  <c r="B213" i="35"/>
  <c r="B214" i="35"/>
  <c r="B215" i="35"/>
  <c r="B216" i="35"/>
  <c r="B217" i="35"/>
  <c r="B218" i="35"/>
  <c r="B219" i="35"/>
  <c r="B220" i="35"/>
  <c r="B221" i="35"/>
  <c r="B222" i="35"/>
  <c r="B223" i="35"/>
  <c r="B224" i="35"/>
  <c r="B225" i="35"/>
  <c r="B226" i="35"/>
  <c r="B227" i="35"/>
  <c r="B228" i="35"/>
  <c r="B229" i="35"/>
  <c r="B230" i="35"/>
  <c r="B231" i="35"/>
  <c r="B232" i="35"/>
  <c r="B233" i="35"/>
  <c r="B234" i="35"/>
  <c r="B235" i="35"/>
  <c r="B236" i="35"/>
  <c r="B237" i="35"/>
  <c r="B238" i="35"/>
  <c r="B239" i="35"/>
  <c r="B240" i="35"/>
  <c r="B241" i="35"/>
  <c r="B242" i="35"/>
  <c r="B243" i="35"/>
  <c r="B244" i="35"/>
  <c r="B245" i="35"/>
  <c r="B246" i="35"/>
  <c r="B247" i="35"/>
  <c r="B248" i="35"/>
  <c r="B249" i="35"/>
  <c r="B250" i="35"/>
  <c r="B251" i="35"/>
  <c r="B252" i="35"/>
  <c r="B253" i="35"/>
  <c r="B254" i="35"/>
  <c r="B255" i="35"/>
  <c r="B256" i="35"/>
  <c r="B257" i="35"/>
  <c r="B258" i="35"/>
  <c r="B259" i="35"/>
  <c r="B260" i="35"/>
  <c r="B261" i="35"/>
  <c r="B262" i="35"/>
  <c r="B263" i="35"/>
  <c r="B264" i="35"/>
  <c r="B265" i="35"/>
  <c r="B266" i="35"/>
  <c r="B267" i="35"/>
  <c r="B268" i="35"/>
  <c r="B269" i="35"/>
  <c r="B270" i="35"/>
  <c r="B271" i="35"/>
  <c r="B272" i="35"/>
  <c r="B273" i="35"/>
  <c r="B274" i="35"/>
  <c r="B275" i="35"/>
  <c r="B276" i="35"/>
  <c r="B277" i="35"/>
  <c r="B278" i="35"/>
  <c r="B279" i="35"/>
  <c r="B280" i="35"/>
  <c r="B281" i="35"/>
  <c r="B282" i="35"/>
  <c r="B283" i="35"/>
  <c r="B284" i="35"/>
  <c r="B285" i="35"/>
  <c r="B286" i="35"/>
  <c r="B287" i="35"/>
  <c r="B288" i="35"/>
  <c r="B289" i="35"/>
  <c r="B290" i="35"/>
  <c r="B291" i="35"/>
  <c r="B292" i="35"/>
  <c r="B293" i="35"/>
  <c r="B294" i="35"/>
  <c r="B295" i="35"/>
  <c r="B296" i="35"/>
  <c r="B297" i="35"/>
  <c r="B298" i="35"/>
  <c r="B299" i="35"/>
  <c r="B300" i="35"/>
  <c r="B301" i="35"/>
  <c r="B302" i="35"/>
  <c r="B303" i="35"/>
  <c r="B304" i="35"/>
  <c r="B305" i="35"/>
  <c r="B306" i="35"/>
  <c r="B307" i="35"/>
  <c r="B308" i="35"/>
  <c r="B309" i="35"/>
  <c r="B310" i="35"/>
  <c r="B311" i="35"/>
  <c r="B312" i="35"/>
  <c r="B313" i="35"/>
  <c r="B314" i="35"/>
  <c r="B315" i="35"/>
  <c r="B316" i="35"/>
  <c r="B317" i="35"/>
  <c r="B318" i="35"/>
  <c r="B319" i="35"/>
  <c r="B320" i="35"/>
  <c r="B321" i="35"/>
  <c r="B322" i="35"/>
  <c r="B323" i="35"/>
  <c r="B324" i="35"/>
  <c r="B325" i="35"/>
  <c r="B326" i="35"/>
  <c r="B327" i="35"/>
  <c r="B328" i="35"/>
  <c r="B329" i="35"/>
  <c r="B330" i="35"/>
  <c r="B331" i="35"/>
  <c r="B332" i="35"/>
  <c r="B333" i="35"/>
  <c r="B334" i="35"/>
  <c r="B335" i="35"/>
  <c r="B336" i="35"/>
  <c r="B337" i="35"/>
  <c r="B338" i="35"/>
  <c r="B339" i="35"/>
  <c r="B340" i="35"/>
  <c r="B341" i="35"/>
  <c r="B342" i="35"/>
  <c r="B343" i="35"/>
  <c r="B344" i="35"/>
  <c r="B345" i="35"/>
  <c r="B346" i="35"/>
  <c r="B347" i="35"/>
  <c r="B348" i="35"/>
  <c r="B349" i="35"/>
  <c r="B350" i="35"/>
  <c r="B351" i="35"/>
  <c r="B352" i="35"/>
  <c r="B353" i="35"/>
  <c r="B354" i="35"/>
  <c r="B355" i="35"/>
  <c r="B356" i="35"/>
  <c r="B357" i="35"/>
  <c r="B358" i="35"/>
  <c r="B359" i="35"/>
  <c r="B360" i="35"/>
  <c r="B361" i="35"/>
  <c r="B362" i="35"/>
  <c r="B363" i="35"/>
  <c r="B364" i="35"/>
  <c r="B365" i="35"/>
  <c r="B366" i="35"/>
  <c r="B367" i="35"/>
  <c r="B368" i="35"/>
  <c r="B369" i="35"/>
  <c r="B370" i="35"/>
  <c r="B371" i="35"/>
  <c r="B372" i="35"/>
  <c r="B373" i="35"/>
  <c r="B374" i="35"/>
  <c r="B375" i="35"/>
  <c r="B376" i="35"/>
  <c r="B377" i="35"/>
  <c r="B378" i="35"/>
  <c r="B379" i="35"/>
  <c r="B380" i="35"/>
  <c r="B381" i="35"/>
  <c r="B382" i="35"/>
  <c r="B383" i="35"/>
  <c r="B384" i="35"/>
  <c r="B385" i="35"/>
  <c r="B386" i="35"/>
  <c r="B387" i="35"/>
  <c r="B388" i="35"/>
  <c r="B389" i="35"/>
  <c r="B390" i="35"/>
  <c r="B391" i="35"/>
  <c r="B392" i="35"/>
  <c r="B393" i="35"/>
  <c r="B394" i="35"/>
  <c r="B395" i="35"/>
  <c r="B396" i="35"/>
  <c r="B397" i="35"/>
  <c r="B398" i="35"/>
  <c r="B399" i="35"/>
  <c r="B400" i="35"/>
  <c r="B401" i="35"/>
  <c r="B402" i="35"/>
  <c r="B403" i="35"/>
  <c r="B404" i="35"/>
  <c r="B405" i="35"/>
  <c r="B406" i="35"/>
  <c r="B407" i="35"/>
  <c r="B408" i="35"/>
  <c r="B409" i="35"/>
  <c r="B410" i="35"/>
  <c r="B411" i="35"/>
  <c r="B412" i="35"/>
  <c r="B413" i="35"/>
  <c r="B414" i="35"/>
  <c r="B415" i="35"/>
  <c r="B416" i="35"/>
  <c r="B417" i="35"/>
  <c r="B418" i="35"/>
  <c r="B419" i="35"/>
  <c r="B420" i="35"/>
  <c r="B421" i="35"/>
  <c r="B422" i="35"/>
  <c r="B423" i="35"/>
  <c r="B424" i="35"/>
  <c r="B425" i="35"/>
  <c r="B426" i="35"/>
  <c r="B427" i="35"/>
  <c r="B428" i="35"/>
  <c r="B429" i="35"/>
  <c r="B430" i="35"/>
  <c r="B431" i="35"/>
  <c r="B432" i="35"/>
  <c r="B433" i="35"/>
  <c r="B434" i="35"/>
  <c r="B435" i="35"/>
  <c r="B436" i="35"/>
  <c r="B437" i="35"/>
  <c r="B438" i="35"/>
  <c r="B439" i="35"/>
  <c r="B440" i="35"/>
  <c r="B441" i="35"/>
  <c r="B442" i="35"/>
  <c r="B443" i="35"/>
  <c r="B444" i="35"/>
  <c r="B445" i="35"/>
  <c r="B446" i="35"/>
  <c r="B447" i="35"/>
  <c r="B448" i="35"/>
  <c r="B449" i="35"/>
  <c r="B450" i="35"/>
  <c r="B451" i="35"/>
  <c r="B452" i="35"/>
  <c r="B453" i="35"/>
  <c r="B454" i="35"/>
  <c r="B455" i="35"/>
  <c r="B456" i="35"/>
  <c r="B457" i="35"/>
  <c r="B458" i="35"/>
  <c r="B459" i="35"/>
  <c r="B460" i="35"/>
  <c r="B461" i="35"/>
  <c r="B462" i="35"/>
  <c r="B463" i="35"/>
  <c r="B464" i="35"/>
  <c r="B465" i="35"/>
  <c r="B466" i="35"/>
  <c r="B467" i="35"/>
  <c r="B468" i="35"/>
  <c r="B469" i="35"/>
  <c r="B470" i="35"/>
  <c r="B471" i="35"/>
  <c r="B472" i="35"/>
  <c r="B473" i="35"/>
  <c r="B474" i="35"/>
  <c r="B475" i="35"/>
  <c r="B476" i="35"/>
  <c r="B477" i="35"/>
  <c r="B478" i="35"/>
  <c r="B479" i="35"/>
  <c r="B480" i="35"/>
  <c r="B481" i="35"/>
  <c r="B482" i="35"/>
  <c r="B483" i="35"/>
  <c r="B484" i="35"/>
  <c r="B485" i="35"/>
  <c r="B486" i="35"/>
  <c r="B487" i="35"/>
  <c r="B488" i="35"/>
  <c r="B489" i="35"/>
  <c r="B490" i="35"/>
  <c r="B491" i="35"/>
  <c r="B492" i="35"/>
  <c r="B493" i="35"/>
  <c r="B494" i="35"/>
  <c r="B495" i="35"/>
  <c r="B496" i="35"/>
  <c r="B497" i="35"/>
  <c r="B498" i="35"/>
  <c r="B499" i="35"/>
  <c r="B500" i="35"/>
  <c r="H1" i="17"/>
  <c r="H2" i="17"/>
  <c r="H3" i="17"/>
  <c r="H4" i="17"/>
  <c r="H5" i="17"/>
  <c r="H6" i="17"/>
  <c r="H7" i="17"/>
  <c r="H8" i="17"/>
  <c r="H9" i="17"/>
  <c r="H10" i="17"/>
  <c r="H11" i="17"/>
  <c r="H12" i="17"/>
  <c r="H13" i="17"/>
  <c r="H14" i="17"/>
  <c r="H15" i="17"/>
  <c r="H16" i="17"/>
  <c r="H17" i="17"/>
  <c r="H18" i="17"/>
  <c r="H19" i="17"/>
  <c r="H20" i="17"/>
  <c r="H21" i="17"/>
  <c r="H22" i="17"/>
  <c r="H23" i="17"/>
  <c r="H24" i="17"/>
  <c r="H25" i="17"/>
  <c r="H26" i="17"/>
  <c r="H27" i="17"/>
  <c r="H28" i="17"/>
  <c r="H29" i="17"/>
  <c r="H30" i="17"/>
  <c r="H31" i="17"/>
  <c r="H32" i="17"/>
  <c r="H33" i="17"/>
  <c r="H34" i="17"/>
  <c r="H35" i="17"/>
  <c r="H36" i="17"/>
  <c r="H37" i="17"/>
  <c r="H38" i="17"/>
  <c r="H39" i="17"/>
  <c r="H40" i="17"/>
  <c r="H41" i="17"/>
  <c r="H42" i="17"/>
  <c r="H43" i="17"/>
  <c r="H44" i="17"/>
  <c r="H45" i="17"/>
  <c r="H46" i="17"/>
  <c r="H47" i="17"/>
  <c r="H48" i="17"/>
  <c r="H49" i="17"/>
  <c r="H50" i="17"/>
  <c r="H51" i="17"/>
  <c r="H52" i="17"/>
  <c r="H53" i="17"/>
  <c r="H54" i="17"/>
  <c r="H55" i="17"/>
  <c r="H56" i="17"/>
  <c r="H57" i="17"/>
  <c r="H58" i="17"/>
  <c r="H59" i="17"/>
  <c r="H60" i="17"/>
  <c r="H61" i="17"/>
  <c r="H62" i="17"/>
  <c r="H63" i="17"/>
  <c r="H64" i="17"/>
  <c r="H65" i="17"/>
  <c r="H66" i="17"/>
  <c r="H67" i="17"/>
  <c r="H68" i="17"/>
  <c r="H69" i="17"/>
  <c r="H70" i="17"/>
  <c r="G1" i="17"/>
  <c r="G2" i="17"/>
  <c r="G3" i="17"/>
  <c r="G4" i="17"/>
  <c r="G5" i="17"/>
  <c r="G6" i="17"/>
  <c r="G7" i="17"/>
  <c r="G8" i="17"/>
  <c r="G9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G39" i="17"/>
  <c r="G40" i="17"/>
  <c r="G41" i="17"/>
  <c r="G42" i="17"/>
  <c r="G43" i="17"/>
  <c r="G44" i="17"/>
  <c r="G45" i="17"/>
  <c r="G46" i="17"/>
  <c r="G47" i="17"/>
  <c r="G48" i="17"/>
  <c r="G49" i="17"/>
  <c r="G50" i="17"/>
  <c r="G51" i="17"/>
  <c r="G52" i="17"/>
  <c r="G53" i="17"/>
  <c r="G54" i="17"/>
  <c r="G55" i="17"/>
  <c r="G56" i="17"/>
  <c r="G57" i="17"/>
  <c r="G58" i="17"/>
  <c r="G59" i="17"/>
  <c r="G60" i="17"/>
  <c r="G61" i="17"/>
  <c r="G62" i="17"/>
  <c r="G63" i="17"/>
  <c r="G64" i="17"/>
  <c r="G65" i="17"/>
  <c r="G66" i="17"/>
  <c r="G67" i="17"/>
  <c r="G68" i="17"/>
  <c r="G69" i="17"/>
  <c r="G70" i="17"/>
  <c r="D1" i="17"/>
  <c r="D2" i="17"/>
  <c r="D3" i="17"/>
  <c r="D4" i="17"/>
  <c r="D5" i="17"/>
  <c r="D6" i="17"/>
  <c r="D7" i="17"/>
  <c r="D8" i="17"/>
  <c r="D9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D39" i="17"/>
  <c r="D40" i="17"/>
  <c r="D41" i="17"/>
  <c r="D42" i="17"/>
  <c r="D43" i="17"/>
  <c r="D44" i="17"/>
  <c r="D45" i="17"/>
  <c r="D46" i="17"/>
  <c r="D47" i="17"/>
  <c r="D48" i="17"/>
  <c r="D49" i="17"/>
  <c r="D50" i="17"/>
  <c r="D51" i="17"/>
  <c r="D52" i="17"/>
  <c r="D53" i="17"/>
  <c r="D54" i="17"/>
  <c r="D55" i="17"/>
  <c r="D56" i="17"/>
  <c r="D57" i="17"/>
  <c r="D58" i="17"/>
  <c r="D59" i="17"/>
  <c r="D60" i="17"/>
  <c r="D61" i="17"/>
  <c r="D62" i="17"/>
  <c r="D63" i="17"/>
  <c r="D64" i="17"/>
  <c r="D65" i="17"/>
  <c r="D66" i="17"/>
  <c r="D67" i="17"/>
  <c r="D68" i="17"/>
  <c r="D69" i="17"/>
  <c r="D70" i="17"/>
  <c r="C1" i="17"/>
  <c r="C2" i="17"/>
  <c r="C3" i="17"/>
  <c r="C4" i="17"/>
  <c r="C5" i="17"/>
  <c r="C6" i="17"/>
  <c r="C7" i="17"/>
  <c r="C8" i="17"/>
  <c r="C9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C39" i="17"/>
  <c r="C40" i="17"/>
  <c r="C41" i="17"/>
  <c r="C42" i="17"/>
  <c r="C43" i="17"/>
  <c r="C44" i="17"/>
  <c r="C45" i="17"/>
  <c r="C46" i="17"/>
  <c r="C47" i="17"/>
  <c r="C48" i="17"/>
  <c r="C49" i="17"/>
  <c r="C50" i="17"/>
  <c r="C51" i="17"/>
  <c r="C52" i="17"/>
  <c r="C53" i="17"/>
  <c r="C54" i="17"/>
  <c r="C55" i="17"/>
  <c r="C56" i="17"/>
  <c r="C57" i="17"/>
  <c r="C58" i="17"/>
  <c r="C59" i="17"/>
  <c r="C60" i="17"/>
  <c r="C61" i="17"/>
  <c r="C62" i="17"/>
  <c r="C63" i="17"/>
  <c r="C64" i="17"/>
  <c r="C65" i="17"/>
  <c r="C66" i="17"/>
  <c r="C67" i="17"/>
  <c r="C68" i="17"/>
  <c r="C69" i="17"/>
  <c r="C70" i="17"/>
  <c r="H1" i="14"/>
  <c r="H2" i="14"/>
  <c r="H3" i="14"/>
  <c r="H4" i="14"/>
  <c r="H5" i="14"/>
  <c r="H6" i="14"/>
  <c r="H7" i="14"/>
  <c r="H8" i="14"/>
  <c r="H9" i="14"/>
  <c r="H10" i="14"/>
  <c r="H11" i="14"/>
  <c r="H12" i="14"/>
  <c r="H13" i="14"/>
  <c r="H14" i="14"/>
  <c r="H15" i="14"/>
  <c r="H16" i="14"/>
  <c r="H17" i="14"/>
  <c r="H18" i="14"/>
  <c r="H19" i="14"/>
  <c r="H20" i="14"/>
  <c r="H21" i="14"/>
  <c r="H22" i="14"/>
  <c r="H23" i="14"/>
  <c r="H24" i="14"/>
  <c r="H25" i="14"/>
  <c r="H26" i="14"/>
  <c r="H27" i="14"/>
  <c r="H28" i="14"/>
  <c r="H29" i="14"/>
  <c r="H30" i="14"/>
  <c r="H31" i="14"/>
  <c r="H32" i="14"/>
  <c r="H33" i="14"/>
  <c r="H34" i="14"/>
  <c r="H35" i="14"/>
  <c r="H36" i="14"/>
  <c r="H37" i="14"/>
  <c r="H38" i="14"/>
  <c r="H39" i="14"/>
  <c r="H40" i="14"/>
  <c r="H41" i="14"/>
  <c r="H42" i="14"/>
  <c r="H43" i="14"/>
  <c r="H44" i="14"/>
  <c r="H45" i="14"/>
  <c r="H46" i="14"/>
  <c r="H47" i="14"/>
  <c r="H48" i="14"/>
  <c r="H49" i="14"/>
  <c r="H50" i="14"/>
  <c r="H51" i="14"/>
  <c r="H52" i="14"/>
  <c r="H53" i="14"/>
  <c r="H54" i="14"/>
  <c r="H55" i="14"/>
  <c r="H56" i="14"/>
  <c r="H57" i="14"/>
  <c r="H58" i="14"/>
  <c r="H59" i="14"/>
  <c r="H60" i="14"/>
  <c r="H61" i="14"/>
  <c r="H62" i="14"/>
  <c r="H63" i="14"/>
  <c r="H64" i="14"/>
  <c r="H65" i="14"/>
  <c r="H66" i="14"/>
  <c r="H67" i="14"/>
  <c r="H68" i="14"/>
  <c r="H69" i="14"/>
  <c r="H70" i="14"/>
  <c r="G1" i="14"/>
  <c r="G2" i="14"/>
  <c r="G3" i="14"/>
  <c r="G4" i="14"/>
  <c r="G5" i="14"/>
  <c r="G6" i="14"/>
  <c r="G7" i="14"/>
  <c r="G8" i="14"/>
  <c r="G9" i="14"/>
  <c r="G10" i="14"/>
  <c r="G11" i="14"/>
  <c r="G12" i="14"/>
  <c r="G13" i="14"/>
  <c r="G14" i="14"/>
  <c r="G15" i="14"/>
  <c r="G16" i="14"/>
  <c r="G17" i="14"/>
  <c r="G18" i="14"/>
  <c r="G19" i="14"/>
  <c r="G20" i="14"/>
  <c r="G21" i="14"/>
  <c r="G22" i="14"/>
  <c r="G23" i="14"/>
  <c r="G24" i="14"/>
  <c r="G25" i="14"/>
  <c r="G26" i="14"/>
  <c r="G27" i="14"/>
  <c r="G28" i="14"/>
  <c r="G29" i="14"/>
  <c r="G30" i="14"/>
  <c r="G31" i="14"/>
  <c r="G32" i="14"/>
  <c r="G33" i="14"/>
  <c r="G34" i="14"/>
  <c r="G35" i="14"/>
  <c r="G36" i="14"/>
  <c r="G37" i="14"/>
  <c r="G38" i="14"/>
  <c r="G39" i="14"/>
  <c r="G40" i="14"/>
  <c r="G41" i="14"/>
  <c r="G42" i="14"/>
  <c r="G43" i="14"/>
  <c r="G44" i="14"/>
  <c r="G45" i="14"/>
  <c r="G46" i="14"/>
  <c r="G47" i="14"/>
  <c r="G48" i="14"/>
  <c r="G49" i="14"/>
  <c r="G50" i="14"/>
  <c r="G51" i="14"/>
  <c r="G52" i="14"/>
  <c r="G53" i="14"/>
  <c r="G54" i="14"/>
  <c r="G55" i="14"/>
  <c r="G56" i="14"/>
  <c r="G57" i="14"/>
  <c r="G58" i="14"/>
  <c r="G59" i="14"/>
  <c r="G60" i="14"/>
  <c r="G61" i="14"/>
  <c r="G62" i="14"/>
  <c r="G63" i="14"/>
  <c r="G64" i="14"/>
  <c r="G65" i="14"/>
  <c r="G66" i="14"/>
  <c r="G67" i="14"/>
  <c r="G68" i="14"/>
  <c r="G69" i="14"/>
  <c r="G70" i="14"/>
  <c r="D1" i="14"/>
  <c r="D2" i="14"/>
  <c r="D3" i="14"/>
  <c r="D4" i="14"/>
  <c r="D5" i="14"/>
  <c r="D6" i="14"/>
  <c r="D7" i="14"/>
  <c r="D8" i="14"/>
  <c r="D9" i="14"/>
  <c r="D10" i="14"/>
  <c r="D11" i="14"/>
  <c r="D12" i="14"/>
  <c r="D13" i="14"/>
  <c r="D14" i="14"/>
  <c r="D15" i="14"/>
  <c r="D16" i="14"/>
  <c r="D17" i="14"/>
  <c r="D18" i="14"/>
  <c r="D19" i="14"/>
  <c r="D20" i="14"/>
  <c r="D21" i="14"/>
  <c r="D22" i="14"/>
  <c r="D23" i="14"/>
  <c r="D24" i="14"/>
  <c r="D25" i="14"/>
  <c r="D26" i="14"/>
  <c r="D27" i="14"/>
  <c r="D28" i="14"/>
  <c r="D29" i="14"/>
  <c r="D30" i="14"/>
  <c r="D31" i="14"/>
  <c r="D32" i="14"/>
  <c r="D33" i="14"/>
  <c r="D34" i="14"/>
  <c r="D35" i="14"/>
  <c r="D36" i="14"/>
  <c r="D37" i="14"/>
  <c r="D38" i="14"/>
  <c r="D39" i="14"/>
  <c r="D40" i="14"/>
  <c r="D41" i="14"/>
  <c r="D42" i="14"/>
  <c r="D43" i="14"/>
  <c r="D44" i="14"/>
  <c r="D45" i="14"/>
  <c r="D46" i="14"/>
  <c r="D47" i="14"/>
  <c r="D48" i="14"/>
  <c r="D49" i="14"/>
  <c r="D50" i="14"/>
  <c r="D51" i="14"/>
  <c r="D52" i="14"/>
  <c r="D53" i="14"/>
  <c r="D54" i="14"/>
  <c r="D55" i="14"/>
  <c r="D56" i="14"/>
  <c r="D57" i="14"/>
  <c r="D58" i="14"/>
  <c r="D59" i="14"/>
  <c r="D60" i="14"/>
  <c r="D61" i="14"/>
  <c r="D62" i="14"/>
  <c r="D63" i="14"/>
  <c r="D64" i="14"/>
  <c r="D65" i="14"/>
  <c r="D66" i="14"/>
  <c r="D67" i="14"/>
  <c r="D68" i="14"/>
  <c r="D69" i="14"/>
  <c r="D70" i="14"/>
  <c r="C1" i="14"/>
  <c r="C2" i="14"/>
  <c r="C3" i="14"/>
  <c r="C4" i="14"/>
  <c r="C5" i="14"/>
  <c r="C6" i="14"/>
  <c r="C7" i="14"/>
  <c r="C8" i="14"/>
  <c r="C9" i="14"/>
  <c r="C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C46" i="14"/>
  <c r="C47" i="14"/>
  <c r="C48" i="14"/>
  <c r="C49" i="14"/>
  <c r="C50" i="14"/>
  <c r="C51" i="14"/>
  <c r="C52" i="14"/>
  <c r="C53" i="14"/>
  <c r="C54" i="14"/>
  <c r="C55" i="14"/>
  <c r="C56" i="14"/>
  <c r="C57" i="14"/>
  <c r="C58" i="14"/>
  <c r="C59" i="14"/>
  <c r="C60" i="14"/>
  <c r="C61" i="14"/>
  <c r="C62" i="14"/>
  <c r="C63" i="14"/>
  <c r="C64" i="14"/>
  <c r="C65" i="14"/>
  <c r="C66" i="14"/>
  <c r="C67" i="14"/>
  <c r="C68" i="14"/>
  <c r="C69" i="14"/>
  <c r="C70" i="14"/>
  <c r="H1" i="11"/>
  <c r="H2" i="11"/>
  <c r="H3" i="11"/>
  <c r="H4" i="11"/>
  <c r="H5" i="11"/>
  <c r="H6" i="11"/>
  <c r="H7" i="11"/>
  <c r="H8" i="1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H60" i="11"/>
  <c r="H61" i="11"/>
  <c r="H62" i="11"/>
  <c r="H63" i="11"/>
  <c r="H64" i="11"/>
  <c r="H65" i="11"/>
  <c r="H66" i="11"/>
  <c r="H67" i="11"/>
  <c r="H68" i="11"/>
  <c r="H69" i="11"/>
  <c r="H70" i="11"/>
  <c r="G1" i="11"/>
  <c r="G2" i="11"/>
  <c r="G3" i="11"/>
  <c r="G4" i="11"/>
  <c r="G5" i="11"/>
  <c r="G6" i="11"/>
  <c r="G7" i="11"/>
  <c r="G8" i="11"/>
  <c r="G9" i="11"/>
  <c r="G10" i="11"/>
  <c r="G11" i="11"/>
  <c r="G12" i="11"/>
  <c r="G13" i="11"/>
  <c r="G14" i="11"/>
  <c r="G15" i="11"/>
  <c r="G16" i="11"/>
  <c r="G17" i="11"/>
  <c r="G18" i="11"/>
  <c r="G19" i="11"/>
  <c r="G20" i="11"/>
  <c r="G21" i="11"/>
  <c r="G22" i="11"/>
  <c r="G23" i="11"/>
  <c r="G24" i="11"/>
  <c r="G25" i="11"/>
  <c r="G26" i="11"/>
  <c r="G27" i="11"/>
  <c r="G28" i="11"/>
  <c r="G29" i="11"/>
  <c r="G30" i="11"/>
  <c r="G31" i="11"/>
  <c r="G32" i="11"/>
  <c r="G33" i="11"/>
  <c r="G34" i="11"/>
  <c r="G35" i="11"/>
  <c r="G36" i="11"/>
  <c r="G37" i="11"/>
  <c r="G38" i="11"/>
  <c r="G39" i="11"/>
  <c r="G40" i="11"/>
  <c r="G41" i="11"/>
  <c r="G42" i="11"/>
  <c r="G43" i="11"/>
  <c r="G44" i="11"/>
  <c r="G45" i="11"/>
  <c r="G46" i="11"/>
  <c r="G47" i="11"/>
  <c r="G48" i="11"/>
  <c r="G49" i="11"/>
  <c r="G50" i="11"/>
  <c r="G51" i="11"/>
  <c r="G52" i="11"/>
  <c r="G53" i="11"/>
  <c r="G54" i="11"/>
  <c r="G55" i="11"/>
  <c r="G56" i="11"/>
  <c r="G57" i="11"/>
  <c r="G58" i="11"/>
  <c r="G59" i="11"/>
  <c r="G60" i="11"/>
  <c r="G61" i="11"/>
  <c r="G62" i="11"/>
  <c r="G63" i="11"/>
  <c r="G64" i="11"/>
  <c r="G65" i="11"/>
  <c r="G66" i="11"/>
  <c r="G67" i="11"/>
  <c r="G68" i="11"/>
  <c r="G69" i="11"/>
  <c r="G70" i="11"/>
  <c r="D1" i="11"/>
  <c r="D2" i="11"/>
  <c r="D3" i="11"/>
  <c r="D4" i="11"/>
  <c r="D5" i="11"/>
  <c r="D6" i="11"/>
  <c r="D7" i="11"/>
  <c r="D8" i="11"/>
  <c r="D9" i="11"/>
  <c r="D10" i="11"/>
  <c r="D11" i="11"/>
  <c r="D12" i="11"/>
  <c r="D13" i="11"/>
  <c r="D14" i="11"/>
  <c r="D15" i="11"/>
  <c r="D16" i="11"/>
  <c r="D17" i="11"/>
  <c r="D18" i="11"/>
  <c r="D19" i="11"/>
  <c r="D20" i="11"/>
  <c r="D21" i="11"/>
  <c r="D22" i="11"/>
  <c r="D23" i="11"/>
  <c r="D24" i="11"/>
  <c r="D25" i="11"/>
  <c r="D26" i="11"/>
  <c r="D27" i="11"/>
  <c r="D28" i="11"/>
  <c r="D29" i="11"/>
  <c r="D30" i="11"/>
  <c r="D31" i="11"/>
  <c r="D32" i="11"/>
  <c r="D33" i="11"/>
  <c r="D34" i="11"/>
  <c r="D35" i="11"/>
  <c r="D36" i="11"/>
  <c r="D37" i="11"/>
  <c r="D38" i="11"/>
  <c r="D39" i="11"/>
  <c r="D40" i="11"/>
  <c r="D41" i="11"/>
  <c r="D42" i="11"/>
  <c r="D43" i="11"/>
  <c r="D44" i="11"/>
  <c r="D45" i="11"/>
  <c r="D46" i="11"/>
  <c r="D47" i="11"/>
  <c r="D48" i="11"/>
  <c r="D49" i="11"/>
  <c r="D50" i="11"/>
  <c r="D51" i="11"/>
  <c r="D52" i="11"/>
  <c r="D53" i="11"/>
  <c r="D54" i="11"/>
  <c r="D55" i="11"/>
  <c r="D56" i="11"/>
  <c r="D57" i="11"/>
  <c r="D58" i="11"/>
  <c r="D59" i="11"/>
  <c r="D60" i="11"/>
  <c r="D61" i="11"/>
  <c r="D62" i="11"/>
  <c r="D63" i="11"/>
  <c r="D64" i="11"/>
  <c r="D65" i="11"/>
  <c r="D66" i="11"/>
  <c r="D67" i="11"/>
  <c r="D68" i="11"/>
  <c r="D69" i="11"/>
  <c r="D70" i="11"/>
  <c r="C1" i="11"/>
  <c r="C2" i="11"/>
  <c r="C3" i="11"/>
  <c r="C4" i="11"/>
  <c r="C5" i="11"/>
  <c r="C6" i="11"/>
  <c r="C7" i="11"/>
  <c r="C8" i="1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2" i="11"/>
  <c r="C43" i="11"/>
  <c r="C44" i="11"/>
  <c r="C45" i="11"/>
  <c r="C46" i="11"/>
  <c r="C47" i="11"/>
  <c r="C48" i="11"/>
  <c r="C49" i="11"/>
  <c r="C50" i="11"/>
  <c r="C51" i="11"/>
  <c r="C52" i="11"/>
  <c r="C53" i="11"/>
  <c r="C54" i="11"/>
  <c r="C55" i="11"/>
  <c r="C56" i="11"/>
  <c r="C57" i="11"/>
  <c r="C58" i="11"/>
  <c r="C59" i="11"/>
  <c r="C60" i="11"/>
  <c r="C61" i="11"/>
  <c r="C62" i="11"/>
  <c r="C63" i="11"/>
  <c r="C64" i="11"/>
  <c r="C65" i="11"/>
  <c r="C66" i="11"/>
  <c r="C67" i="11"/>
  <c r="C68" i="11"/>
  <c r="C69" i="11"/>
  <c r="C70" i="11"/>
  <c r="T34" i="4"/>
  <c r="T28" i="4"/>
  <c r="T22" i="4"/>
  <c r="H1" i="8"/>
  <c r="H2" i="8"/>
  <c r="H3" i="8"/>
  <c r="H4" i="8"/>
  <c r="H5" i="8"/>
  <c r="H6" i="8"/>
  <c r="H7" i="8"/>
  <c r="H8" i="8"/>
  <c r="H9" i="8"/>
  <c r="H10" i="8"/>
  <c r="H11" i="8"/>
  <c r="H12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H41" i="8"/>
  <c r="H42" i="8"/>
  <c r="H43" i="8"/>
  <c r="H44" i="8"/>
  <c r="H45" i="8"/>
  <c r="H46" i="8"/>
  <c r="H47" i="8"/>
  <c r="H48" i="8"/>
  <c r="H49" i="8"/>
  <c r="H50" i="8"/>
  <c r="H51" i="8"/>
  <c r="H52" i="8"/>
  <c r="H53" i="8"/>
  <c r="H54" i="8"/>
  <c r="H55" i="8"/>
  <c r="H56" i="8"/>
  <c r="H57" i="8"/>
  <c r="H58" i="8"/>
  <c r="H59" i="8"/>
  <c r="H60" i="8"/>
  <c r="H61" i="8"/>
  <c r="H62" i="8"/>
  <c r="H63" i="8"/>
  <c r="H64" i="8"/>
  <c r="H65" i="8"/>
  <c r="H66" i="8"/>
  <c r="H67" i="8"/>
  <c r="H68" i="8"/>
  <c r="H69" i="8"/>
  <c r="H70" i="8"/>
  <c r="G1" i="8"/>
  <c r="G2" i="8"/>
  <c r="G3" i="8"/>
  <c r="G4" i="8"/>
  <c r="G5" i="8"/>
  <c r="G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44" i="8"/>
  <c r="G45" i="8"/>
  <c r="G46" i="8"/>
  <c r="G47" i="8"/>
  <c r="G48" i="8"/>
  <c r="G49" i="8"/>
  <c r="G50" i="8"/>
  <c r="G51" i="8"/>
  <c r="G52" i="8"/>
  <c r="G53" i="8"/>
  <c r="G54" i="8"/>
  <c r="G55" i="8"/>
  <c r="G56" i="8"/>
  <c r="G57" i="8"/>
  <c r="G58" i="8"/>
  <c r="G59" i="8"/>
  <c r="G60" i="8"/>
  <c r="G61" i="8"/>
  <c r="G62" i="8"/>
  <c r="G63" i="8"/>
  <c r="G64" i="8"/>
  <c r="G65" i="8"/>
  <c r="G66" i="8"/>
  <c r="G67" i="8"/>
  <c r="G68" i="8"/>
  <c r="G69" i="8"/>
  <c r="G70" i="8"/>
  <c r="D1" i="8"/>
  <c r="D2" i="8"/>
  <c r="D3" i="8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C1" i="8"/>
  <c r="C2" i="8"/>
  <c r="C3" i="8"/>
  <c r="C4" i="8"/>
  <c r="C5" i="8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T40" i="4"/>
  <c r="AF96" i="4"/>
  <c r="AB96" i="4"/>
  <c r="W96" i="4"/>
  <c r="AF93" i="4"/>
  <c r="AB93" i="4"/>
  <c r="W93" i="4"/>
  <c r="AF90" i="4"/>
  <c r="AB90" i="4"/>
  <c r="W90" i="4"/>
  <c r="AF87" i="4"/>
  <c r="AB87" i="4"/>
  <c r="W87" i="4"/>
  <c r="AF84" i="4"/>
  <c r="AB84" i="4"/>
  <c r="W84" i="4"/>
  <c r="AF81" i="4"/>
  <c r="AB81" i="4"/>
  <c r="W81" i="4"/>
  <c r="AF78" i="4"/>
  <c r="AB78" i="4"/>
  <c r="W78" i="4"/>
  <c r="AF75" i="4"/>
  <c r="AB75" i="4"/>
  <c r="W75" i="4"/>
  <c r="AF69" i="4"/>
  <c r="AB69" i="4"/>
  <c r="W69" i="4"/>
  <c r="AF66" i="4"/>
  <c r="AB66" i="4"/>
  <c r="W66" i="4"/>
  <c r="AF63" i="4"/>
  <c r="AB63" i="4"/>
  <c r="W63" i="4"/>
  <c r="AF60" i="4"/>
  <c r="AB60" i="4"/>
  <c r="W60" i="4"/>
  <c r="AF57" i="4"/>
  <c r="AB57" i="4"/>
  <c r="W57" i="4"/>
  <c r="AF54" i="4"/>
  <c r="AB54" i="4"/>
  <c r="W54" i="4"/>
  <c r="AF51" i="4"/>
  <c r="AB51" i="4"/>
  <c r="W51" i="4"/>
  <c r="AF48" i="4"/>
  <c r="AB48" i="4"/>
  <c r="W48" i="4"/>
  <c r="AH40" i="4"/>
  <c r="AG40" i="4"/>
  <c r="AF40" i="4"/>
  <c r="AD40" i="4"/>
  <c r="AC40" i="4"/>
  <c r="AB40" i="4"/>
  <c r="Y40" i="4"/>
  <c r="Z40" i="4" s="1"/>
  <c r="X40" i="4"/>
  <c r="W40" i="4"/>
  <c r="U40" i="4"/>
  <c r="S40" i="4"/>
  <c r="P40" i="4"/>
  <c r="Q40" i="4" s="1"/>
  <c r="O40" i="4"/>
  <c r="N40" i="4"/>
  <c r="K40" i="4"/>
  <c r="L40" i="4" s="1"/>
  <c r="J40" i="4"/>
  <c r="I40" i="4"/>
  <c r="G40" i="4"/>
  <c r="F40" i="4"/>
  <c r="E40" i="4"/>
  <c r="AF37" i="4"/>
  <c r="AB37" i="4"/>
  <c r="W37" i="4"/>
  <c r="S37" i="4"/>
  <c r="N37" i="4"/>
  <c r="I37" i="4"/>
  <c r="E37" i="4"/>
  <c r="AH34" i="4"/>
  <c r="AG34" i="4"/>
  <c r="AF34" i="4"/>
  <c r="AD34" i="4"/>
  <c r="AC34" i="4"/>
  <c r="AB34" i="4"/>
  <c r="Y34" i="4"/>
  <c r="Z34" i="4" s="1"/>
  <c r="X34" i="4"/>
  <c r="W34" i="4"/>
  <c r="U34" i="4"/>
  <c r="S34" i="4"/>
  <c r="P34" i="4"/>
  <c r="Q34" i="4" s="1"/>
  <c r="O34" i="4"/>
  <c r="N34" i="4"/>
  <c r="K34" i="4"/>
  <c r="L34" i="4" s="1"/>
  <c r="J34" i="4"/>
  <c r="I34" i="4"/>
  <c r="G34" i="4"/>
  <c r="F34" i="4"/>
  <c r="E34" i="4"/>
  <c r="AF31" i="4"/>
  <c r="AB31" i="4"/>
  <c r="W31" i="4"/>
  <c r="S31" i="4"/>
  <c r="N31" i="4"/>
  <c r="I31" i="4"/>
  <c r="E31" i="4"/>
  <c r="AH28" i="4"/>
  <c r="AG28" i="4"/>
  <c r="AF28" i="4"/>
  <c r="AD28" i="4"/>
  <c r="AC28" i="4"/>
  <c r="AB28" i="4"/>
  <c r="Y28" i="4"/>
  <c r="Z28" i="4" s="1"/>
  <c r="X28" i="4"/>
  <c r="W28" i="4"/>
  <c r="U28" i="4"/>
  <c r="S28" i="4"/>
  <c r="P28" i="4"/>
  <c r="Q28" i="4" s="1"/>
  <c r="O28" i="4"/>
  <c r="N28" i="4"/>
  <c r="K28" i="4"/>
  <c r="L28" i="4" s="1"/>
  <c r="J28" i="4"/>
  <c r="I28" i="4"/>
  <c r="G28" i="4"/>
  <c r="F28" i="4"/>
  <c r="E28" i="4"/>
  <c r="AF25" i="4"/>
  <c r="AB25" i="4"/>
  <c r="W25" i="4"/>
  <c r="S25" i="4"/>
  <c r="N25" i="4"/>
  <c r="I25" i="4"/>
  <c r="E25" i="4"/>
  <c r="AH22" i="4"/>
  <c r="AG22" i="4"/>
  <c r="AF22" i="4"/>
  <c r="AD22" i="4"/>
  <c r="AC22" i="4"/>
  <c r="AB22" i="4"/>
  <c r="Y22" i="4"/>
  <c r="Z22" i="4" s="1"/>
  <c r="X22" i="4"/>
  <c r="W22" i="4"/>
  <c r="U22" i="4"/>
  <c r="S22" i="4"/>
  <c r="P22" i="4"/>
  <c r="Q22" i="4" s="1"/>
  <c r="O22" i="4"/>
  <c r="N22" i="4"/>
  <c r="K22" i="4"/>
  <c r="L22" i="4" s="1"/>
  <c r="J22" i="4"/>
  <c r="I22" i="4"/>
  <c r="G22" i="4"/>
  <c r="F22" i="4"/>
  <c r="E22" i="4"/>
  <c r="AF19" i="4"/>
  <c r="AB19" i="4"/>
  <c r="W19" i="4"/>
  <c r="S19" i="4"/>
  <c r="N19" i="4"/>
  <c r="I19" i="4"/>
  <c r="E19" i="4"/>
  <c r="AF13" i="4"/>
  <c r="AB13" i="4"/>
  <c r="W13" i="4"/>
  <c r="S13" i="4"/>
  <c r="N13" i="4"/>
  <c r="I13" i="4"/>
  <c r="E13" i="4"/>
  <c r="AF10" i="4"/>
  <c r="AB10" i="4"/>
  <c r="W10" i="4"/>
  <c r="S10" i="4"/>
  <c r="N10" i="4"/>
  <c r="I10" i="4"/>
  <c r="E10" i="4"/>
  <c r="AF7" i="4"/>
  <c r="AB7" i="4"/>
  <c r="W7" i="4"/>
  <c r="S7" i="4"/>
  <c r="N7" i="4"/>
  <c r="I7" i="4"/>
  <c r="E7" i="4"/>
  <c r="AF4" i="4"/>
  <c r="AB4" i="4"/>
  <c r="W4" i="4"/>
  <c r="S4" i="4"/>
  <c r="N4" i="4"/>
  <c r="I4" i="4"/>
  <c r="E4" i="4"/>
  <c r="K109" i="3"/>
  <c r="G109" i="3"/>
  <c r="K108" i="3"/>
  <c r="G108" i="3"/>
  <c r="K107" i="3"/>
  <c r="G107" i="3"/>
  <c r="K106" i="3"/>
  <c r="G106" i="3"/>
  <c r="K105" i="3"/>
  <c r="G105" i="3"/>
  <c r="K104" i="3"/>
  <c r="M109" i="3" s="1"/>
  <c r="G104" i="3"/>
  <c r="I109" i="3" s="1"/>
  <c r="K103" i="3"/>
  <c r="G103" i="3"/>
  <c r="K102" i="3"/>
  <c r="G102" i="3"/>
  <c r="K101" i="3"/>
  <c r="G101" i="3"/>
  <c r="K100" i="3"/>
  <c r="G100" i="3"/>
  <c r="K99" i="3"/>
  <c r="G99" i="3"/>
  <c r="K98" i="3"/>
  <c r="G98" i="3"/>
  <c r="K97" i="3"/>
  <c r="G97" i="3"/>
  <c r="K96" i="3"/>
  <c r="G96" i="3"/>
  <c r="K95" i="3"/>
  <c r="G95" i="3"/>
  <c r="K94" i="3"/>
  <c r="G94" i="3"/>
  <c r="K93" i="3"/>
  <c r="G93" i="3"/>
  <c r="K92" i="3"/>
  <c r="M97" i="3" s="1"/>
  <c r="G92" i="3"/>
  <c r="K91" i="3"/>
  <c r="G91" i="3"/>
  <c r="K90" i="3"/>
  <c r="G90" i="3"/>
  <c r="K89" i="3"/>
  <c r="G89" i="3"/>
  <c r="K88" i="3"/>
  <c r="G88" i="3"/>
  <c r="K87" i="3"/>
  <c r="G87" i="3"/>
  <c r="K86" i="3"/>
  <c r="G86" i="3"/>
  <c r="T83" i="3"/>
  <c r="S83" i="3"/>
  <c r="H83" i="3"/>
  <c r="G83" i="3"/>
  <c r="F83" i="3"/>
  <c r="V80" i="3"/>
  <c r="F80" i="3"/>
  <c r="V79" i="3"/>
  <c r="V78" i="3"/>
  <c r="W80" i="3" s="1"/>
  <c r="T77" i="3"/>
  <c r="S77" i="3"/>
  <c r="H77" i="3"/>
  <c r="G77" i="3"/>
  <c r="F77" i="3"/>
  <c r="V74" i="3"/>
  <c r="F74" i="3"/>
  <c r="V73" i="3"/>
  <c r="V72" i="3"/>
  <c r="T71" i="3"/>
  <c r="S71" i="3"/>
  <c r="H71" i="3"/>
  <c r="G71" i="3"/>
  <c r="F71" i="3"/>
  <c r="V68" i="3"/>
  <c r="F68" i="3"/>
  <c r="V67" i="3"/>
  <c r="V66" i="3"/>
  <c r="T65" i="3"/>
  <c r="S65" i="3"/>
  <c r="H65" i="3"/>
  <c r="G65" i="3"/>
  <c r="F65" i="3"/>
  <c r="V62" i="3"/>
  <c r="F62" i="3"/>
  <c r="V61" i="3"/>
  <c r="V60" i="3"/>
  <c r="AJ57" i="3"/>
  <c r="AI57" i="3"/>
  <c r="M57" i="3"/>
  <c r="L57" i="3"/>
  <c r="K57" i="3"/>
  <c r="H57" i="3"/>
  <c r="G57" i="3"/>
  <c r="F57" i="3"/>
  <c r="E57" i="3"/>
  <c r="AO54" i="3"/>
  <c r="K54" i="3"/>
  <c r="F54" i="3"/>
  <c r="E54" i="3"/>
  <c r="AO53" i="3"/>
  <c r="AQ54" i="3" s="1"/>
  <c r="AO52" i="3"/>
  <c r="AJ51" i="3"/>
  <c r="AK51" i="3" s="1"/>
  <c r="AI51" i="3"/>
  <c r="X51" i="3"/>
  <c r="M51" i="3"/>
  <c r="N51" i="3" s="1"/>
  <c r="L51" i="3"/>
  <c r="K51" i="3"/>
  <c r="H51" i="3"/>
  <c r="G51" i="3"/>
  <c r="F51" i="3"/>
  <c r="E51" i="3"/>
  <c r="AO48" i="3"/>
  <c r="K48" i="3"/>
  <c r="F48" i="3"/>
  <c r="E48" i="3"/>
  <c r="AO47" i="3"/>
  <c r="AQ48" i="3" s="1"/>
  <c r="AO46" i="3"/>
  <c r="AJ45" i="3"/>
  <c r="AI45" i="3"/>
  <c r="M45" i="3"/>
  <c r="L45" i="3"/>
  <c r="K45" i="3"/>
  <c r="H45" i="3"/>
  <c r="G45" i="3"/>
  <c r="F45" i="3"/>
  <c r="E45" i="3"/>
  <c r="AP42" i="3"/>
  <c r="AO42" i="3"/>
  <c r="K42" i="3"/>
  <c r="F42" i="3"/>
  <c r="E42" i="3"/>
  <c r="AO41" i="3"/>
  <c r="AO40" i="3"/>
  <c r="AJ39" i="3"/>
  <c r="AI39" i="3"/>
  <c r="M39" i="3"/>
  <c r="L39" i="3"/>
  <c r="K39" i="3"/>
  <c r="H39" i="3"/>
  <c r="G39" i="3"/>
  <c r="F39" i="3"/>
  <c r="E39" i="3"/>
  <c r="AO36" i="3"/>
  <c r="K36" i="3"/>
  <c r="F36" i="3"/>
  <c r="E36" i="3"/>
  <c r="AO35" i="3"/>
  <c r="AO34" i="3"/>
  <c r="AL33" i="3"/>
  <c r="N57" i="3" s="1"/>
  <c r="AC25" i="3"/>
  <c r="AB25" i="3"/>
  <c r="AA25" i="3"/>
  <c r="Z25" i="3"/>
  <c r="W25" i="3"/>
  <c r="V25" i="3"/>
  <c r="S25" i="3"/>
  <c r="R25" i="3"/>
  <c r="J25" i="3"/>
  <c r="I25" i="3"/>
  <c r="H25" i="3"/>
  <c r="G25" i="3"/>
  <c r="F25" i="3"/>
  <c r="J24" i="3"/>
  <c r="J23" i="3"/>
  <c r="AA22" i="3"/>
  <c r="Z22" i="3"/>
  <c r="W22" i="3"/>
  <c r="V22" i="3"/>
  <c r="S22" i="3"/>
  <c r="R22" i="3"/>
  <c r="J22" i="3"/>
  <c r="G22" i="3"/>
  <c r="F22" i="3"/>
  <c r="J21" i="3"/>
  <c r="J20" i="3"/>
  <c r="N25" i="3" s="1"/>
  <c r="O25" i="3" s="1"/>
  <c r="AC19" i="3"/>
  <c r="AB19" i="3"/>
  <c r="AA19" i="3"/>
  <c r="Z19" i="3"/>
  <c r="W19" i="3"/>
  <c r="V19" i="3"/>
  <c r="S19" i="3"/>
  <c r="R19" i="3"/>
  <c r="J19" i="3"/>
  <c r="I19" i="3"/>
  <c r="H19" i="3"/>
  <c r="G19" i="3"/>
  <c r="F19" i="3"/>
  <c r="J18" i="3"/>
  <c r="J17" i="3"/>
  <c r="AA16" i="3"/>
  <c r="Z16" i="3"/>
  <c r="W16" i="3"/>
  <c r="V16" i="3"/>
  <c r="S16" i="3"/>
  <c r="R16" i="3"/>
  <c r="J16" i="3"/>
  <c r="G16" i="3"/>
  <c r="F16" i="3"/>
  <c r="J15" i="3"/>
  <c r="J14" i="3"/>
  <c r="AC13" i="3"/>
  <c r="AB13" i="3"/>
  <c r="AA13" i="3"/>
  <c r="Z13" i="3"/>
  <c r="W13" i="3"/>
  <c r="V13" i="3"/>
  <c r="S13" i="3"/>
  <c r="R13" i="3"/>
  <c r="J13" i="3"/>
  <c r="I13" i="3"/>
  <c r="H13" i="3"/>
  <c r="G13" i="3"/>
  <c r="F13" i="3"/>
  <c r="J12" i="3"/>
  <c r="J11" i="3"/>
  <c r="AA10" i="3"/>
  <c r="Z10" i="3"/>
  <c r="W10" i="3"/>
  <c r="V10" i="3"/>
  <c r="S10" i="3"/>
  <c r="R10" i="3"/>
  <c r="J10" i="3"/>
  <c r="G10" i="3"/>
  <c r="F10" i="3"/>
  <c r="J9" i="3"/>
  <c r="J8" i="3"/>
  <c r="AC7" i="3"/>
  <c r="AB7" i="3"/>
  <c r="AA7" i="3"/>
  <c r="Z7" i="3"/>
  <c r="W7" i="3"/>
  <c r="V7" i="3"/>
  <c r="S7" i="3"/>
  <c r="R7" i="3"/>
  <c r="J7" i="3"/>
  <c r="I7" i="3"/>
  <c r="H7" i="3"/>
  <c r="G7" i="3"/>
  <c r="F7" i="3"/>
  <c r="J6" i="3"/>
  <c r="J5" i="3"/>
  <c r="AA4" i="3"/>
  <c r="Z4" i="3"/>
  <c r="W4" i="3"/>
  <c r="V4" i="3"/>
  <c r="S4" i="3"/>
  <c r="R4" i="3"/>
  <c r="J4" i="3"/>
  <c r="G4" i="3"/>
  <c r="F4" i="3"/>
  <c r="J3" i="3"/>
  <c r="J2" i="3"/>
  <c r="L4" i="3" s="1"/>
  <c r="AE1" i="3"/>
  <c r="W104" i="2"/>
  <c r="H104" i="2"/>
  <c r="F104" i="2"/>
  <c r="X103" i="2"/>
  <c r="H103" i="2"/>
  <c r="F103" i="2"/>
  <c r="X102" i="2"/>
  <c r="H102" i="2"/>
  <c r="F102" i="2"/>
  <c r="H101" i="2"/>
  <c r="F101" i="2"/>
  <c r="H100" i="2"/>
  <c r="F100" i="2"/>
  <c r="H99" i="2"/>
  <c r="F99" i="2"/>
  <c r="W98" i="2"/>
  <c r="H98" i="2"/>
  <c r="F98" i="2"/>
  <c r="X97" i="2"/>
  <c r="H97" i="2"/>
  <c r="F97" i="2"/>
  <c r="X96" i="2"/>
  <c r="H96" i="2"/>
  <c r="F96" i="2"/>
  <c r="H95" i="2"/>
  <c r="F95" i="2"/>
  <c r="H94" i="2"/>
  <c r="F94" i="2"/>
  <c r="H93" i="2"/>
  <c r="F93" i="2"/>
  <c r="W92" i="2"/>
  <c r="H92" i="2"/>
  <c r="F92" i="2"/>
  <c r="X91" i="2"/>
  <c r="H91" i="2"/>
  <c r="F91" i="2"/>
  <c r="X90" i="2"/>
  <c r="H90" i="2"/>
  <c r="F90" i="2"/>
  <c r="H89" i="2"/>
  <c r="F89" i="2"/>
  <c r="H88" i="2"/>
  <c r="F88" i="2"/>
  <c r="H87" i="2"/>
  <c r="F87" i="2"/>
  <c r="I87" i="2" s="1"/>
  <c r="W86" i="2"/>
  <c r="H86" i="2"/>
  <c r="F86" i="2"/>
  <c r="X85" i="2"/>
  <c r="H85" i="2"/>
  <c r="F85" i="2"/>
  <c r="X84" i="2"/>
  <c r="H84" i="2"/>
  <c r="F84" i="2"/>
  <c r="H83" i="2"/>
  <c r="F83" i="2"/>
  <c r="H82" i="2"/>
  <c r="F82" i="2"/>
  <c r="U81" i="2"/>
  <c r="H81" i="2"/>
  <c r="F81" i="2"/>
  <c r="I81" i="2" s="1"/>
  <c r="V77" i="2"/>
  <c r="H77" i="2"/>
  <c r="F77" i="2"/>
  <c r="H76" i="2"/>
  <c r="F76" i="2"/>
  <c r="H75" i="2"/>
  <c r="F75" i="2"/>
  <c r="H74" i="2"/>
  <c r="F74" i="2"/>
  <c r="H73" i="2"/>
  <c r="F73" i="2"/>
  <c r="H72" i="2"/>
  <c r="F72" i="2"/>
  <c r="V71" i="2"/>
  <c r="H71" i="2"/>
  <c r="F71" i="2"/>
  <c r="H70" i="2"/>
  <c r="F70" i="2"/>
  <c r="H69" i="2"/>
  <c r="F69" i="2"/>
  <c r="H68" i="2"/>
  <c r="F68" i="2"/>
  <c r="H67" i="2"/>
  <c r="F67" i="2"/>
  <c r="H66" i="2"/>
  <c r="F66" i="2"/>
  <c r="V65" i="2"/>
  <c r="H65" i="2"/>
  <c r="F65" i="2"/>
  <c r="H64" i="2"/>
  <c r="F64" i="2"/>
  <c r="H63" i="2"/>
  <c r="F63" i="2"/>
  <c r="H62" i="2"/>
  <c r="F62" i="2"/>
  <c r="H61" i="2"/>
  <c r="F61" i="2"/>
  <c r="H60" i="2"/>
  <c r="F60" i="2"/>
  <c r="V59" i="2"/>
  <c r="H59" i="2"/>
  <c r="F59" i="2"/>
  <c r="H58" i="2"/>
  <c r="F58" i="2"/>
  <c r="H57" i="2"/>
  <c r="F57" i="2"/>
  <c r="H56" i="2"/>
  <c r="F56" i="2"/>
  <c r="H55" i="2"/>
  <c r="F55" i="2"/>
  <c r="H54" i="2"/>
  <c r="F54" i="2"/>
  <c r="V51" i="2"/>
  <c r="H51" i="2"/>
  <c r="F51" i="2"/>
  <c r="H50" i="2"/>
  <c r="F50" i="2"/>
  <c r="H49" i="2"/>
  <c r="F49" i="2"/>
  <c r="H48" i="2"/>
  <c r="F48" i="2"/>
  <c r="H47" i="2"/>
  <c r="F47" i="2"/>
  <c r="H46" i="2"/>
  <c r="F46" i="2"/>
  <c r="V45" i="2"/>
  <c r="H45" i="2"/>
  <c r="F45" i="2"/>
  <c r="H44" i="2"/>
  <c r="F44" i="2"/>
  <c r="H43" i="2"/>
  <c r="F43" i="2"/>
  <c r="H42" i="2"/>
  <c r="F42" i="2"/>
  <c r="H41" i="2"/>
  <c r="F41" i="2"/>
  <c r="H40" i="2"/>
  <c r="F40" i="2"/>
  <c r="V39" i="2"/>
  <c r="H39" i="2"/>
  <c r="F39" i="2"/>
  <c r="H38" i="2"/>
  <c r="F38" i="2"/>
  <c r="H37" i="2"/>
  <c r="F37" i="2"/>
  <c r="H36" i="2"/>
  <c r="F36" i="2"/>
  <c r="H35" i="2"/>
  <c r="F35" i="2"/>
  <c r="H34" i="2"/>
  <c r="F34" i="2"/>
  <c r="V33" i="2"/>
  <c r="H33" i="2"/>
  <c r="F33" i="2"/>
  <c r="H32" i="2"/>
  <c r="F32" i="2"/>
  <c r="H31" i="2"/>
  <c r="F31" i="2"/>
  <c r="H30" i="2"/>
  <c r="F30" i="2"/>
  <c r="H29" i="2"/>
  <c r="F29" i="2"/>
  <c r="H28" i="2"/>
  <c r="F28" i="2"/>
  <c r="I28" i="2" s="1"/>
  <c r="V25" i="2"/>
  <c r="T25" i="2"/>
  <c r="H25" i="2"/>
  <c r="F25" i="2"/>
  <c r="H24" i="2"/>
  <c r="F24" i="2"/>
  <c r="H23" i="2"/>
  <c r="F23" i="2"/>
  <c r="I23" i="2" s="1"/>
  <c r="H22" i="2"/>
  <c r="F22" i="2"/>
  <c r="H21" i="2"/>
  <c r="F21" i="2"/>
  <c r="H20" i="2"/>
  <c r="F20" i="2"/>
  <c r="V19" i="2"/>
  <c r="T19" i="2"/>
  <c r="H19" i="2"/>
  <c r="F19" i="2"/>
  <c r="H18" i="2"/>
  <c r="F18" i="2"/>
  <c r="H17" i="2"/>
  <c r="F17" i="2"/>
  <c r="H16" i="2"/>
  <c r="F16" i="2"/>
  <c r="I16" i="2" s="1"/>
  <c r="H15" i="2"/>
  <c r="F15" i="2"/>
  <c r="H14" i="2"/>
  <c r="F14" i="2"/>
  <c r="V13" i="2"/>
  <c r="T13" i="2"/>
  <c r="H13" i="2"/>
  <c r="F13" i="2"/>
  <c r="I13" i="2" s="1"/>
  <c r="H12" i="2"/>
  <c r="F12" i="2"/>
  <c r="H11" i="2"/>
  <c r="F11" i="2"/>
  <c r="H10" i="2"/>
  <c r="F10" i="2"/>
  <c r="H9" i="2"/>
  <c r="F9" i="2"/>
  <c r="H8" i="2"/>
  <c r="F8" i="2"/>
  <c r="V7" i="2"/>
  <c r="T7" i="2"/>
  <c r="Q7" i="2"/>
  <c r="H7" i="2"/>
  <c r="F7" i="2"/>
  <c r="H6" i="2"/>
  <c r="F6" i="2"/>
  <c r="H5" i="2"/>
  <c r="F5" i="2"/>
  <c r="H4" i="2"/>
  <c r="F4" i="2"/>
  <c r="H3" i="2"/>
  <c r="F3" i="2"/>
  <c r="H2" i="2"/>
  <c r="F2" i="2"/>
  <c r="D74" i="1"/>
  <c r="C74" i="1"/>
  <c r="D70" i="1"/>
  <c r="C70" i="1"/>
  <c r="D66" i="1"/>
  <c r="C66" i="1"/>
  <c r="D62" i="1"/>
  <c r="C62" i="1"/>
  <c r="D57" i="1"/>
  <c r="C57" i="1"/>
  <c r="C54" i="1"/>
  <c r="O51" i="1"/>
  <c r="N51" i="1"/>
  <c r="L51" i="1"/>
  <c r="J51" i="1"/>
  <c r="I51" i="1"/>
  <c r="D51" i="1"/>
  <c r="C51" i="1"/>
  <c r="O50" i="1"/>
  <c r="J50" i="1"/>
  <c r="O49" i="1"/>
  <c r="J49" i="1"/>
  <c r="O48" i="1"/>
  <c r="N48" i="1"/>
  <c r="L48" i="1"/>
  <c r="J48" i="1"/>
  <c r="I48" i="1"/>
  <c r="C48" i="1"/>
  <c r="O47" i="1"/>
  <c r="J47" i="1"/>
  <c r="O46" i="1"/>
  <c r="J46" i="1"/>
  <c r="O45" i="1"/>
  <c r="N45" i="1"/>
  <c r="L45" i="1"/>
  <c r="J45" i="1"/>
  <c r="I45" i="1"/>
  <c r="D45" i="1"/>
  <c r="C45" i="1"/>
  <c r="O44" i="1"/>
  <c r="J44" i="1"/>
  <c r="O43" i="1"/>
  <c r="J43" i="1"/>
  <c r="O42" i="1"/>
  <c r="N42" i="1"/>
  <c r="L42" i="1"/>
  <c r="J42" i="1"/>
  <c r="I42" i="1"/>
  <c r="C42" i="1"/>
  <c r="O41" i="1"/>
  <c r="J41" i="1"/>
  <c r="O40" i="1"/>
  <c r="J40" i="1"/>
  <c r="O39" i="1"/>
  <c r="N39" i="1"/>
  <c r="L39" i="1"/>
  <c r="J39" i="1"/>
  <c r="I39" i="1"/>
  <c r="D39" i="1"/>
  <c r="C39" i="1"/>
  <c r="O38" i="1"/>
  <c r="J38" i="1"/>
  <c r="O37" i="1"/>
  <c r="J37" i="1"/>
  <c r="O36" i="1"/>
  <c r="N36" i="1"/>
  <c r="L36" i="1"/>
  <c r="J36" i="1"/>
  <c r="I36" i="1"/>
  <c r="C36" i="1"/>
  <c r="O35" i="1"/>
  <c r="J35" i="1"/>
  <c r="O34" i="1"/>
  <c r="J34" i="1"/>
  <c r="O33" i="1"/>
  <c r="N33" i="1"/>
  <c r="L33" i="1"/>
  <c r="J33" i="1"/>
  <c r="I33" i="1"/>
  <c r="D33" i="1"/>
  <c r="C33" i="1"/>
  <c r="O32" i="1"/>
  <c r="J32" i="1"/>
  <c r="O31" i="1"/>
  <c r="J31" i="1"/>
  <c r="O30" i="1"/>
  <c r="N30" i="1"/>
  <c r="L30" i="1"/>
  <c r="J30" i="1"/>
  <c r="I30" i="1"/>
  <c r="C30" i="1"/>
  <c r="O29" i="1"/>
  <c r="J29" i="1"/>
  <c r="O28" i="1"/>
  <c r="J28" i="1"/>
  <c r="K25" i="1"/>
  <c r="I25" i="1"/>
  <c r="H25" i="1"/>
  <c r="E25" i="1"/>
  <c r="D25" i="1"/>
  <c r="K24" i="1"/>
  <c r="I24" i="1"/>
  <c r="E24" i="1"/>
  <c r="K23" i="1"/>
  <c r="I23" i="1"/>
  <c r="E23" i="1"/>
  <c r="K22" i="1"/>
  <c r="I22" i="1"/>
  <c r="H22" i="1"/>
  <c r="E22" i="1"/>
  <c r="D22" i="1"/>
  <c r="K21" i="1"/>
  <c r="I21" i="1"/>
  <c r="E21" i="1"/>
  <c r="K20" i="1"/>
  <c r="I20" i="1"/>
  <c r="E20" i="1"/>
  <c r="K19" i="1"/>
  <c r="I19" i="1"/>
  <c r="H19" i="1"/>
  <c r="E19" i="1"/>
  <c r="D19" i="1"/>
  <c r="K18" i="1"/>
  <c r="I18" i="1"/>
  <c r="E18" i="1"/>
  <c r="K17" i="1"/>
  <c r="I17" i="1"/>
  <c r="E17" i="1"/>
  <c r="K16" i="1"/>
  <c r="I16" i="1"/>
  <c r="H16" i="1"/>
  <c r="E16" i="1"/>
  <c r="D16" i="1"/>
  <c r="K15" i="1"/>
  <c r="I15" i="1"/>
  <c r="E15" i="1"/>
  <c r="K14" i="1"/>
  <c r="I14" i="1"/>
  <c r="E14" i="1"/>
  <c r="K13" i="1"/>
  <c r="I13" i="1"/>
  <c r="H13" i="1"/>
  <c r="E13" i="1"/>
  <c r="D13" i="1"/>
  <c r="K12" i="1"/>
  <c r="I12" i="1"/>
  <c r="E12" i="1"/>
  <c r="K11" i="1"/>
  <c r="I11" i="1"/>
  <c r="E11" i="1"/>
  <c r="K10" i="1"/>
  <c r="I10" i="1"/>
  <c r="H10" i="1"/>
  <c r="E10" i="1"/>
  <c r="D10" i="1"/>
  <c r="K9" i="1"/>
  <c r="I9" i="1"/>
  <c r="E9" i="1"/>
  <c r="K8" i="1"/>
  <c r="I8" i="1"/>
  <c r="E8" i="1"/>
  <c r="K7" i="1"/>
  <c r="I7" i="1"/>
  <c r="H7" i="1"/>
  <c r="E7" i="1"/>
  <c r="D7" i="1"/>
  <c r="K6" i="1"/>
  <c r="I6" i="1"/>
  <c r="E6" i="1"/>
  <c r="K5" i="1"/>
  <c r="I5" i="1"/>
  <c r="E5" i="1"/>
  <c r="K4" i="1"/>
  <c r="I4" i="1"/>
  <c r="H4" i="1"/>
  <c r="E4" i="1"/>
  <c r="D4" i="1"/>
  <c r="K3" i="1"/>
  <c r="I3" i="1"/>
  <c r="E3" i="1"/>
  <c r="K2" i="1"/>
  <c r="I2" i="1"/>
  <c r="E2" i="1"/>
  <c r="I14" i="2" l="1"/>
  <c r="I21" i="2"/>
  <c r="I30" i="2"/>
  <c r="I41" i="2"/>
  <c r="Y104" i="2"/>
  <c r="I51" i="2"/>
  <c r="J10" i="1"/>
  <c r="P48" i="1"/>
  <c r="P36" i="1"/>
  <c r="F19" i="1"/>
  <c r="P42" i="1"/>
  <c r="J22" i="1"/>
  <c r="U71" i="3"/>
  <c r="P33" i="1"/>
  <c r="P51" i="1"/>
  <c r="J7" i="1"/>
  <c r="F16" i="1"/>
  <c r="I95" i="2"/>
  <c r="L13" i="3"/>
  <c r="AD19" i="3"/>
  <c r="N39" i="3"/>
  <c r="N45" i="3"/>
  <c r="X62" i="3"/>
  <c r="U65" i="3"/>
  <c r="I77" i="3"/>
  <c r="J109" i="3"/>
  <c r="N109" i="3"/>
  <c r="I83" i="3"/>
  <c r="N97" i="3"/>
  <c r="L19" i="3"/>
  <c r="AD25" i="3"/>
  <c r="AK39" i="3"/>
  <c r="U77" i="3"/>
  <c r="H97" i="3"/>
  <c r="U83" i="3"/>
  <c r="AQ42" i="3"/>
  <c r="AK45" i="3"/>
  <c r="F4" i="1"/>
  <c r="P45" i="1"/>
  <c r="I93" i="2"/>
  <c r="K95" i="2" s="1"/>
  <c r="AD7" i="3"/>
  <c r="L25" i="3"/>
  <c r="AQ36" i="3"/>
  <c r="AP48" i="3"/>
  <c r="L103" i="3"/>
  <c r="J4" i="1"/>
  <c r="F13" i="1"/>
  <c r="P30" i="1"/>
  <c r="M91" i="3"/>
  <c r="N91" i="3" s="1"/>
  <c r="J13" i="1"/>
  <c r="F22" i="1"/>
  <c r="P39" i="1"/>
  <c r="AD13" i="3"/>
  <c r="I65" i="3"/>
  <c r="K16" i="3"/>
  <c r="AP54" i="3"/>
  <c r="AK57" i="3"/>
  <c r="I71" i="3"/>
  <c r="Y98" i="2"/>
  <c r="I98" i="2"/>
  <c r="I103" i="2"/>
  <c r="I4" i="2"/>
  <c r="I74" i="2"/>
  <c r="I5" i="2"/>
  <c r="I7" i="2"/>
  <c r="I56" i="2"/>
  <c r="I8" i="2"/>
  <c r="I10" i="2"/>
  <c r="I12" i="2"/>
  <c r="I17" i="2"/>
  <c r="I19" i="2"/>
  <c r="I20" i="2"/>
  <c r="K22" i="2" s="1"/>
  <c r="I24" i="2"/>
  <c r="I57" i="2"/>
  <c r="I59" i="2"/>
  <c r="I66" i="2"/>
  <c r="I68" i="2"/>
  <c r="I70" i="2"/>
  <c r="I89" i="2"/>
  <c r="I97" i="2"/>
  <c r="I91" i="2"/>
  <c r="I94" i="2"/>
  <c r="I82" i="2"/>
  <c r="I84" i="2"/>
  <c r="I88" i="2"/>
  <c r="I99" i="2"/>
  <c r="I101" i="2"/>
  <c r="I104" i="2"/>
  <c r="I2" i="2"/>
  <c r="I11" i="2"/>
  <c r="I18" i="2"/>
  <c r="I25" i="2"/>
  <c r="I3" i="2"/>
  <c r="I6" i="2"/>
  <c r="I15" i="2"/>
  <c r="I22" i="2"/>
  <c r="J22" i="2" s="1"/>
  <c r="Y86" i="2"/>
  <c r="Y92" i="2"/>
  <c r="I9" i="2"/>
  <c r="I86" i="2"/>
  <c r="I90" i="2"/>
  <c r="I85" i="2"/>
  <c r="I92" i="2"/>
  <c r="I83" i="2"/>
  <c r="I96" i="2"/>
  <c r="I100" i="2"/>
  <c r="P100" i="2" s="1"/>
  <c r="I102" i="2"/>
  <c r="P102" i="2" s="1"/>
  <c r="I37" i="2"/>
  <c r="I39" i="2"/>
  <c r="I50" i="2"/>
  <c r="I55" i="2"/>
  <c r="I60" i="2"/>
  <c r="I62" i="2"/>
  <c r="I64" i="2"/>
  <c r="I71" i="2"/>
  <c r="I73" i="2"/>
  <c r="I75" i="2"/>
  <c r="I77" i="2"/>
  <c r="I48" i="2"/>
  <c r="I29" i="2"/>
  <c r="J30" i="2" s="1"/>
  <c r="I34" i="2"/>
  <c r="N39" i="2" s="1"/>
  <c r="O39" i="2" s="1"/>
  <c r="I36" i="2"/>
  <c r="I38" i="2"/>
  <c r="I45" i="2"/>
  <c r="I47" i="2"/>
  <c r="I49" i="2"/>
  <c r="J51" i="2" s="1"/>
  <c r="I54" i="2"/>
  <c r="I63" i="2"/>
  <c r="I65" i="2"/>
  <c r="I76" i="2"/>
  <c r="I31" i="2"/>
  <c r="I33" i="2"/>
  <c r="I40" i="2"/>
  <c r="I42" i="2"/>
  <c r="K42" i="2" s="1"/>
  <c r="I44" i="2"/>
  <c r="I67" i="2"/>
  <c r="I32" i="2"/>
  <c r="I35" i="2"/>
  <c r="I43" i="2"/>
  <c r="I46" i="2"/>
  <c r="I58" i="2"/>
  <c r="K59" i="2" s="1"/>
  <c r="I61" i="2"/>
  <c r="I69" i="2"/>
  <c r="I72" i="2"/>
  <c r="X80" i="3"/>
  <c r="X68" i="3"/>
  <c r="H91" i="3"/>
  <c r="L97" i="3"/>
  <c r="X74" i="3"/>
  <c r="L91" i="3"/>
  <c r="I97" i="3"/>
  <c r="J97" i="3" s="1"/>
  <c r="H103" i="3"/>
  <c r="M103" i="3"/>
  <c r="N103" i="3" s="1"/>
  <c r="K7" i="3"/>
  <c r="K13" i="3"/>
  <c r="N13" i="3"/>
  <c r="O13" i="3" s="1"/>
  <c r="L16" i="3"/>
  <c r="M19" i="3"/>
  <c r="K25" i="3"/>
  <c r="K4" i="3"/>
  <c r="L7" i="3"/>
  <c r="M7" i="3"/>
  <c r="W62" i="3"/>
  <c r="I91" i="3"/>
  <c r="J91" i="3" s="1"/>
  <c r="I103" i="3"/>
  <c r="J103" i="3" s="1"/>
  <c r="N7" i="3"/>
  <c r="O7" i="3" s="1"/>
  <c r="K10" i="3"/>
  <c r="N19" i="3"/>
  <c r="O19" i="3" s="1"/>
  <c r="K22" i="3"/>
  <c r="AP36" i="3"/>
  <c r="W68" i="3"/>
  <c r="H109" i="3"/>
  <c r="L109" i="3"/>
  <c r="L10" i="3"/>
  <c r="M13" i="3"/>
  <c r="K19" i="3"/>
  <c r="L22" i="3"/>
  <c r="M25" i="3"/>
  <c r="W74" i="3"/>
  <c r="P95" i="2"/>
  <c r="K89" i="2"/>
  <c r="F7" i="1"/>
  <c r="F10" i="1"/>
  <c r="J16" i="1"/>
  <c r="L16" i="1"/>
  <c r="L19" i="1"/>
  <c r="F25" i="1"/>
  <c r="J19" i="1"/>
  <c r="L10" i="1"/>
  <c r="L13" i="1"/>
  <c r="J25" i="1"/>
  <c r="L4" i="1"/>
  <c r="L7" i="1"/>
  <c r="L22" i="1"/>
  <c r="L25" i="1"/>
  <c r="J98" i="2" l="1"/>
  <c r="J92" i="2"/>
  <c r="P99" i="2"/>
  <c r="R101" i="2" s="1"/>
  <c r="J19" i="2"/>
  <c r="K16" i="2"/>
  <c r="J95" i="2"/>
  <c r="J7" i="2"/>
  <c r="P93" i="2"/>
  <c r="K30" i="2"/>
  <c r="P101" i="2"/>
  <c r="M19" i="2"/>
  <c r="M25" i="2"/>
  <c r="P84" i="2"/>
  <c r="P89" i="2"/>
  <c r="K98" i="2"/>
  <c r="P97" i="2"/>
  <c r="N98" i="2"/>
  <c r="O98" i="2" s="1"/>
  <c r="J16" i="2"/>
  <c r="P4" i="2"/>
  <c r="Q4" i="2" s="1"/>
  <c r="L62" i="2" s="1"/>
  <c r="P103" i="2"/>
  <c r="S104" i="2" s="1"/>
  <c r="J36" i="2"/>
  <c r="J77" i="2"/>
  <c r="J65" i="2"/>
  <c r="M86" i="2"/>
  <c r="M13" i="2"/>
  <c r="J62" i="2"/>
  <c r="M71" i="2"/>
  <c r="K71" i="2"/>
  <c r="P104" i="2"/>
  <c r="K51" i="2"/>
  <c r="L51" i="2" s="1"/>
  <c r="K39" i="2"/>
  <c r="J74" i="2"/>
  <c r="M65" i="2"/>
  <c r="P90" i="2"/>
  <c r="M98" i="2"/>
  <c r="J59" i="2"/>
  <c r="K36" i="2"/>
  <c r="M59" i="2"/>
  <c r="J10" i="2"/>
  <c r="J42" i="2"/>
  <c r="P87" i="2"/>
  <c r="P98" i="2"/>
  <c r="N19" i="2"/>
  <c r="O19" i="2" s="1"/>
  <c r="K45" i="2"/>
  <c r="M33" i="2"/>
  <c r="J39" i="2"/>
  <c r="P82" i="2"/>
  <c r="J13" i="2"/>
  <c r="M92" i="2"/>
  <c r="K68" i="2"/>
  <c r="K7" i="2"/>
  <c r="N59" i="2"/>
  <c r="O59" i="2" s="1"/>
  <c r="K62" i="2"/>
  <c r="P85" i="2"/>
  <c r="K48" i="2"/>
  <c r="K92" i="2"/>
  <c r="J4" i="2"/>
  <c r="J89" i="2"/>
  <c r="P88" i="2"/>
  <c r="K25" i="2"/>
  <c r="K4" i="2"/>
  <c r="N13" i="2"/>
  <c r="O13" i="2" s="1"/>
  <c r="N92" i="2"/>
  <c r="O92" i="2" s="1"/>
  <c r="K33" i="2"/>
  <c r="J68" i="2"/>
  <c r="N45" i="2"/>
  <c r="O45" i="2" s="1"/>
  <c r="J25" i="2"/>
  <c r="N25" i="2"/>
  <c r="O25" i="2" s="1"/>
  <c r="J104" i="2"/>
  <c r="P91" i="2"/>
  <c r="J45" i="2"/>
  <c r="P81" i="2"/>
  <c r="N33" i="2"/>
  <c r="O33" i="2" s="1"/>
  <c r="K83" i="2"/>
  <c r="M104" i="2"/>
  <c r="K104" i="2"/>
  <c r="J56" i="2"/>
  <c r="P86" i="2"/>
  <c r="N7" i="2"/>
  <c r="O7" i="2" s="1"/>
  <c r="K13" i="2"/>
  <c r="K19" i="2"/>
  <c r="N104" i="2"/>
  <c r="O104" i="2" s="1"/>
  <c r="K65" i="2"/>
  <c r="N65" i="2"/>
  <c r="O65" i="2" s="1"/>
  <c r="M39" i="2"/>
  <c r="N71" i="2"/>
  <c r="O71" i="2" s="1"/>
  <c r="M45" i="2"/>
  <c r="M7" i="2"/>
  <c r="P96" i="2"/>
  <c r="J71" i="2"/>
  <c r="P92" i="2"/>
  <c r="J83" i="2"/>
  <c r="K56" i="2"/>
  <c r="K10" i="2"/>
  <c r="J33" i="2"/>
  <c r="K77" i="2"/>
  <c r="P83" i="2"/>
  <c r="P94" i="2"/>
  <c r="Q95" i="2" s="1"/>
  <c r="L95" i="2"/>
  <c r="N86" i="2"/>
  <c r="O86" i="2" s="1"/>
  <c r="J86" i="2"/>
  <c r="J101" i="2"/>
  <c r="K101" i="2"/>
  <c r="K86" i="2"/>
  <c r="M77" i="2"/>
  <c r="N51" i="2"/>
  <c r="O51" i="2" s="1"/>
  <c r="N77" i="2"/>
  <c r="O77" i="2" s="1"/>
  <c r="M51" i="2"/>
  <c r="K74" i="2"/>
  <c r="J48" i="2"/>
  <c r="L7" i="2"/>
  <c r="L22" i="2"/>
  <c r="L42" i="2" l="1"/>
  <c r="T104" i="2"/>
  <c r="U104" i="2" s="1"/>
  <c r="L19" i="2"/>
  <c r="Q89" i="2"/>
  <c r="Q101" i="2"/>
  <c r="L77" i="2"/>
  <c r="L13" i="2"/>
  <c r="L101" i="2"/>
  <c r="L10" i="2"/>
  <c r="L74" i="2"/>
  <c r="L56" i="2"/>
  <c r="L33" i="2"/>
  <c r="R95" i="2"/>
  <c r="R89" i="2"/>
  <c r="L89" i="2"/>
  <c r="L83" i="2"/>
  <c r="L68" i="2"/>
  <c r="L48" i="2"/>
  <c r="L39" i="2"/>
  <c r="L16" i="2"/>
  <c r="L65" i="2"/>
  <c r="L4" i="2"/>
  <c r="L36" i="2"/>
  <c r="L30" i="2"/>
  <c r="L59" i="2"/>
  <c r="L25" i="2"/>
  <c r="L45" i="2"/>
  <c r="L71" i="2"/>
  <c r="R83" i="2"/>
  <c r="Q83" i="2"/>
  <c r="T86" i="2"/>
  <c r="U86" i="2" s="1"/>
  <c r="T92" i="2"/>
  <c r="U92" i="2" s="1"/>
  <c r="S92" i="2"/>
  <c r="S86" i="2"/>
  <c r="T98" i="2"/>
  <c r="U98" i="2" s="1"/>
  <c r="S9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Kateryna Dugina</author>
  </authors>
  <commentList>
    <comment ref="C273" authorId="0" shapeId="0" xr:uid="{6DF71E13-E1F5-4C10-8147-999E68AD52B9}">
      <text>
        <r>
          <rPr>
            <sz val="9"/>
            <color indexed="81"/>
            <rFont val="Tahoma"/>
            <family val="2"/>
          </rPr>
          <t>[A]</t>
        </r>
      </text>
    </comment>
    <comment ref="C274" authorId="0" shapeId="0" xr:uid="{55C82EFA-B3BF-4F95-9969-674CF93F0C47}">
      <text>
        <r>
          <rPr>
            <sz val="9"/>
            <color indexed="81"/>
            <rFont val="Tahoma"/>
            <family val="2"/>
          </rPr>
          <t>[B]</t>
        </r>
      </text>
    </comment>
    <comment ref="C275" authorId="0" shapeId="0" xr:uid="{FF26E089-5E9E-4712-A31F-4D8F7D5E62F0}">
      <text>
        <r>
          <rPr>
            <sz val="9"/>
            <color indexed="81"/>
            <rFont val="Tahoma"/>
            <family val="2"/>
          </rPr>
          <t>[C]</t>
        </r>
      </text>
    </comment>
    <comment ref="C276" authorId="0" shapeId="0" xr:uid="{9D428BCA-C0FE-43A1-877F-8751DF3450B4}">
      <text>
        <r>
          <rPr>
            <sz val="9"/>
            <color indexed="81"/>
            <rFont val="Tahoma"/>
            <family val="2"/>
          </rPr>
          <t>[D]</t>
        </r>
      </text>
    </comment>
    <comment ref="C277" authorId="0" shapeId="0" xr:uid="{2BB5F193-D7E1-438A-A8BA-D8CA72C86BED}">
      <text>
        <r>
          <rPr>
            <sz val="9"/>
            <color indexed="81"/>
            <rFont val="Tahoma"/>
            <family val="2"/>
          </rPr>
          <t>[E]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Kateryna Dugina</author>
  </authors>
  <commentList>
    <comment ref="C263" authorId="0" shapeId="0" xr:uid="{F3F49321-F11A-4440-8978-9C0A3F57E077}">
      <text>
        <r>
          <rPr>
            <sz val="9"/>
            <color indexed="81"/>
            <rFont val="Tahoma"/>
            <family val="2"/>
          </rPr>
          <t>[A]</t>
        </r>
      </text>
    </comment>
    <comment ref="C264" authorId="0" shapeId="0" xr:uid="{1CBCD458-53C8-47E4-9404-16822B6D9553}">
      <text>
        <r>
          <rPr>
            <sz val="9"/>
            <color indexed="81"/>
            <rFont val="Tahoma"/>
            <family val="2"/>
          </rPr>
          <t>[B]</t>
        </r>
      </text>
    </comment>
    <comment ref="C265" authorId="0" shapeId="0" xr:uid="{30E001AB-9A5A-47D6-B564-14BFFD8EB494}">
      <text>
        <r>
          <rPr>
            <sz val="9"/>
            <color indexed="81"/>
            <rFont val="Tahoma"/>
            <family val="2"/>
          </rPr>
          <t>[BC]</t>
        </r>
      </text>
    </comment>
    <comment ref="C266" authorId="0" shapeId="0" xr:uid="{608AFE2E-9DAB-41C8-9294-8F3DB0F2CF5B}">
      <text>
        <r>
          <rPr>
            <sz val="9"/>
            <color indexed="81"/>
            <rFont val="Tahoma"/>
            <family val="2"/>
          </rPr>
          <t>[C]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Kateryna Dugina</author>
  </authors>
  <commentList>
    <comment ref="C264" authorId="0" shapeId="0" xr:uid="{10775F5D-6C87-4901-8B48-D0DD4120CDAF}">
      <text>
        <r>
          <rPr>
            <sz val="9"/>
            <color indexed="81"/>
            <rFont val="Tahoma"/>
            <family val="2"/>
          </rPr>
          <t>[A]</t>
        </r>
      </text>
    </comment>
    <comment ref="C265" authorId="0" shapeId="0" xr:uid="{CB283E47-DFA1-45E6-92B2-F260EB9A6D96}">
      <text>
        <r>
          <rPr>
            <sz val="9"/>
            <color indexed="81"/>
            <rFont val="Tahoma"/>
            <family val="2"/>
          </rPr>
          <t>[A]</t>
        </r>
      </text>
    </comment>
    <comment ref="C266" authorId="0" shapeId="0" xr:uid="{90E33E05-67FB-4291-B11F-798422DFCBDD}">
      <text>
        <r>
          <rPr>
            <sz val="9"/>
            <color indexed="81"/>
            <rFont val="Tahoma"/>
            <family val="2"/>
          </rPr>
          <t>[B]</t>
        </r>
      </text>
    </comment>
    <comment ref="C267" authorId="0" shapeId="0" xr:uid="{639A26E6-E709-464F-89B6-A228CF929C5D}">
      <text>
        <r>
          <rPr>
            <sz val="9"/>
            <color indexed="81"/>
            <rFont val="Tahoma"/>
            <family val="2"/>
          </rPr>
          <t>[B]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Kateryna Dugina</author>
  </authors>
  <commentList>
    <comment ref="C268" authorId="0" shapeId="0" xr:uid="{46F4580E-CAE2-4EB7-BA5C-304AEFA5F38D}">
      <text>
        <r>
          <rPr>
            <sz val="9"/>
            <color indexed="81"/>
            <rFont val="Tahoma"/>
            <family val="2"/>
          </rPr>
          <t>[A]</t>
        </r>
      </text>
    </comment>
    <comment ref="C269" authorId="0" shapeId="0" xr:uid="{6F1B5F12-A518-4126-A2A7-DDB504FA14F2}">
      <text>
        <r>
          <rPr>
            <sz val="9"/>
            <color indexed="81"/>
            <rFont val="Tahoma"/>
            <family val="2"/>
          </rPr>
          <t>[A]</t>
        </r>
      </text>
    </comment>
    <comment ref="C270" authorId="0" shapeId="0" xr:uid="{9B8ACE51-CF5F-448D-8EC1-AD016BB499E6}">
      <text>
        <r>
          <rPr>
            <sz val="9"/>
            <color indexed="81"/>
            <rFont val="Tahoma"/>
            <family val="2"/>
          </rPr>
          <t>[A]</t>
        </r>
      </text>
    </comment>
    <comment ref="C271" authorId="0" shapeId="0" xr:uid="{4A14603D-CF0A-42E8-A971-DA07CA6B6ABD}">
      <text>
        <r>
          <rPr>
            <sz val="9"/>
            <color indexed="81"/>
            <rFont val="Tahoma"/>
            <family val="2"/>
          </rPr>
          <t>[A]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Kateryna Dugina</author>
  </authors>
  <commentList>
    <comment ref="C264" authorId="0" shapeId="0" xr:uid="{C926AEE4-9190-499B-8655-CC8121036A47}">
      <text>
        <r>
          <rPr>
            <sz val="9"/>
            <color indexed="81"/>
            <rFont val="Tahoma"/>
            <family val="2"/>
          </rPr>
          <t>[A]</t>
        </r>
      </text>
    </comment>
    <comment ref="C265" authorId="0" shapeId="0" xr:uid="{32D5DAD8-CAB6-4EF4-A8DE-8862A502B6E7}">
      <text>
        <r>
          <rPr>
            <sz val="9"/>
            <color indexed="81"/>
            <rFont val="Tahoma"/>
            <family val="2"/>
          </rPr>
          <t>[AB]</t>
        </r>
      </text>
    </comment>
    <comment ref="C266" authorId="0" shapeId="0" xr:uid="{1ED49626-2533-45DE-9821-13884FBE6481}">
      <text>
        <r>
          <rPr>
            <sz val="9"/>
            <color indexed="81"/>
            <rFont val="Tahoma"/>
            <family val="2"/>
          </rPr>
          <t>[AB]</t>
        </r>
      </text>
    </comment>
    <comment ref="C267" authorId="0" shapeId="0" xr:uid="{9F2245CA-4468-43C9-9710-DC0255EDA55D}">
      <text>
        <r>
          <rPr>
            <sz val="9"/>
            <color indexed="81"/>
            <rFont val="Tahoma"/>
            <family val="2"/>
          </rPr>
          <t>[B]</t>
        </r>
      </text>
    </comment>
  </commentList>
</comments>
</file>

<file path=xl/sharedStrings.xml><?xml version="1.0" encoding="utf-8"?>
<sst xmlns="http://schemas.openxmlformats.org/spreadsheetml/2006/main" count="2372" uniqueCount="487">
  <si>
    <t>Sample</t>
  </si>
  <si>
    <t>Mass before baking (g)</t>
  </si>
  <si>
    <t>Mass after baking (D0) (g)</t>
  </si>
  <si>
    <t>Average mass after baking (g)</t>
  </si>
  <si>
    <t>Mass change in baking (%)</t>
  </si>
  <si>
    <t>Average mass change in baking (%)</t>
  </si>
  <si>
    <t>Volume (cm3)</t>
  </si>
  <si>
    <t>Average volume (cm3)</t>
  </si>
  <si>
    <t>Specific volume (cm3/g)</t>
  </si>
  <si>
    <t>Average specific volume (cm3/g)</t>
  </si>
  <si>
    <t>Density (g/cm3)</t>
  </si>
  <si>
    <t>Average density (g/cm3)</t>
  </si>
  <si>
    <t>HEW_1</t>
  </si>
  <si>
    <t>HEW_2</t>
  </si>
  <si>
    <t>HEW_3</t>
  </si>
  <si>
    <t>HEW_1b</t>
  </si>
  <si>
    <t>HEW_2b</t>
  </si>
  <si>
    <t>HEW_3b</t>
  </si>
  <si>
    <t>HSD_1</t>
  </si>
  <si>
    <t>HSD_2</t>
  </si>
  <si>
    <t>HSD_3</t>
  </si>
  <si>
    <t>HSD_1b</t>
  </si>
  <si>
    <t>HSD_2b</t>
  </si>
  <si>
    <t>HSD_3b</t>
  </si>
  <si>
    <t>MID_1</t>
  </si>
  <si>
    <t>MID_2</t>
  </si>
  <si>
    <t>MID_3</t>
  </si>
  <si>
    <t>MID_1b</t>
  </si>
  <si>
    <t>MID_2b</t>
  </si>
  <si>
    <t>MID_3b</t>
  </si>
  <si>
    <t>STD_1</t>
  </si>
  <si>
    <t>STD_2</t>
  </si>
  <si>
    <t>STD_3</t>
  </si>
  <si>
    <t>STD_1b</t>
  </si>
  <si>
    <t>STD_2b</t>
  </si>
  <si>
    <t>STD_3b</t>
  </si>
  <si>
    <t>pH without EW</t>
  </si>
  <si>
    <t>pH temperature ©</t>
  </si>
  <si>
    <t>EW liquid volume (cm3)</t>
  </si>
  <si>
    <t>EW foam volume (cm3)</t>
  </si>
  <si>
    <t>Batter volume (0min)</t>
  </si>
  <si>
    <t>Specific volume (0min)</t>
  </si>
  <si>
    <t>Batter volume (20min)</t>
  </si>
  <si>
    <t>Batter volume (40min)</t>
  </si>
  <si>
    <t>Specific volume (40m)</t>
  </si>
  <si>
    <t>Starter 1</t>
  </si>
  <si>
    <t>Starter 2</t>
  </si>
  <si>
    <t>Starter 3</t>
  </si>
  <si>
    <t>Starter 1b</t>
  </si>
  <si>
    <t>Starter 2b</t>
  </si>
  <si>
    <t>Starter 3b</t>
  </si>
  <si>
    <t>Finished batter pH</t>
  </si>
  <si>
    <t>HEW batter</t>
  </si>
  <si>
    <t>HEW_1b batter</t>
  </si>
  <si>
    <t>HEW_2b batter</t>
  </si>
  <si>
    <t>HEW_3b batter</t>
  </si>
  <si>
    <t>HSD batter</t>
  </si>
  <si>
    <t>HSD_1b batter</t>
  </si>
  <si>
    <t>HSD_2b batter</t>
  </si>
  <si>
    <t>HSD_3b batter</t>
  </si>
  <si>
    <t>MID batter</t>
  </si>
  <si>
    <t>MID_1b batter</t>
  </si>
  <si>
    <t>MID_2b batter</t>
  </si>
  <si>
    <t>MID_3b batter</t>
  </si>
  <si>
    <t>STD batter</t>
  </si>
  <si>
    <t>STD_1b batter</t>
  </si>
  <si>
    <t>STD_2b batter</t>
  </si>
  <si>
    <t>STD_3b batter</t>
  </si>
  <si>
    <t>Compressed data (finished batter)</t>
  </si>
  <si>
    <t>Starter</t>
  </si>
  <si>
    <t>C</t>
  </si>
  <si>
    <t>HSD</t>
  </si>
  <si>
    <t>MID</t>
  </si>
  <si>
    <t>HEW</t>
  </si>
  <si>
    <t>D0</t>
  </si>
  <si>
    <t>%EW</t>
  </si>
  <si>
    <t>%SD</t>
  </si>
  <si>
    <t>Wet mass + boat</t>
  </si>
  <si>
    <t>Boat mass</t>
  </si>
  <si>
    <t>Wet mass (g)</t>
  </si>
  <si>
    <t>Dry mass + boat</t>
  </si>
  <si>
    <t>Dry mass (g)</t>
  </si>
  <si>
    <t>Moisture content (%)</t>
  </si>
  <si>
    <t>Average moisture (%)</t>
  </si>
  <si>
    <t>SD</t>
  </si>
  <si>
    <t>SE</t>
  </si>
  <si>
    <t>Average moisture of replicates (%)</t>
  </si>
  <si>
    <t>SD of replicates</t>
  </si>
  <si>
    <t>SE replicates</t>
  </si>
  <si>
    <t>n</t>
  </si>
  <si>
    <t>root n</t>
  </si>
  <si>
    <t>Aw (batters)</t>
  </si>
  <si>
    <t>Average</t>
  </si>
  <si>
    <t>Aw (bread)</t>
  </si>
  <si>
    <t>Moisture before baking!</t>
  </si>
  <si>
    <t>D1</t>
  </si>
  <si>
    <t>D3</t>
  </si>
  <si>
    <t>D6</t>
  </si>
  <si>
    <t>Change in moisture over 6D (%)</t>
  </si>
  <si>
    <t>Change in Aw over 6D</t>
  </si>
  <si>
    <t>Compressed data</t>
  </si>
  <si>
    <t>Batter moisture</t>
  </si>
  <si>
    <t>D0 Moisture</t>
  </si>
  <si>
    <t>D1 Moisture</t>
  </si>
  <si>
    <t>D3 Moisture</t>
  </si>
  <si>
    <t>D6 Moisture</t>
  </si>
  <si>
    <t>Change in moisture (%)</t>
  </si>
  <si>
    <t>Batter Aw</t>
  </si>
  <si>
    <t>D0 Aw</t>
  </si>
  <si>
    <t>D1 Aw</t>
  </si>
  <si>
    <t>D3 Aw</t>
  </si>
  <si>
    <t>D6 Aw</t>
  </si>
  <si>
    <t>Change in Aw (%)</t>
  </si>
  <si>
    <t>pH (batter)</t>
  </si>
  <si>
    <t>MASS</t>
  </si>
  <si>
    <t>Average mass after baking (g) of replicates</t>
  </si>
  <si>
    <t>Average mass change in baking of replicates (%)</t>
  </si>
  <si>
    <t>Mass D1 (g)</t>
  </si>
  <si>
    <t>Mass change over 1D storage (%)</t>
  </si>
  <si>
    <t>Average mass change over 1D storage</t>
  </si>
  <si>
    <t>Mass D3 (g)</t>
  </si>
  <si>
    <t>Mass change over 3D storage (%)</t>
  </si>
  <si>
    <t>Average mass change over 3D storage</t>
  </si>
  <si>
    <t>Mass D6 (g)</t>
  </si>
  <si>
    <t>Mass change over 6D storage (%)</t>
  </si>
  <si>
    <t>Average mass change over 6D storage</t>
  </si>
  <si>
    <t>Average mass change over 6D storage (replicates)</t>
  </si>
  <si>
    <t>CHANGE</t>
  </si>
  <si>
    <t>CTRL</t>
  </si>
  <si>
    <t>VOLUME</t>
  </si>
  <si>
    <t>Volume D0 (cm3)</t>
  </si>
  <si>
    <t>Average volume D0 (cm3)</t>
  </si>
  <si>
    <t>Average volume of replicates (cm3)</t>
  </si>
  <si>
    <t>Specific volume D0 (cm3/g)</t>
  </si>
  <si>
    <t>Average specific volume D0 (cm3/g)</t>
  </si>
  <si>
    <t>Average specific volume D0 of replicates (cm3/g)</t>
  </si>
  <si>
    <t>Volume D1 (cm3)</t>
  </si>
  <si>
    <t>Specific volume D1 (cm3/g)</t>
  </si>
  <si>
    <t>Volume D3  (cm3)</t>
  </si>
  <si>
    <t>Specific volume D3 (cm3/g)</t>
  </si>
  <si>
    <t>Volume D6 (cm3)</t>
  </si>
  <si>
    <t>Specific volume D6 (cm3/g)</t>
  </si>
  <si>
    <t>Change in specific volume over 6D (%)</t>
  </si>
  <si>
    <t>DENSITY</t>
  </si>
  <si>
    <t>Density D0 (g/cm3)</t>
  </si>
  <si>
    <t>Average density of replicates (g/cm3)</t>
  </si>
  <si>
    <t>Density D1 (g/cm3)</t>
  </si>
  <si>
    <t>Density D3 (g/cm3)</t>
  </si>
  <si>
    <t>Density D6 (g/cm3)</t>
  </si>
  <si>
    <t>Change in density over 6D (%)</t>
  </si>
  <si>
    <t>SV in proving/baking</t>
  </si>
  <si>
    <t>Specific volume at 0mins</t>
  </si>
  <si>
    <t>Specific volume at 40 mins (batter)</t>
  </si>
  <si>
    <t>In proving</t>
  </si>
  <si>
    <t>In baking</t>
  </si>
  <si>
    <t>Slice Name</t>
  </si>
  <si>
    <t>Slice Area / mm²</t>
  </si>
  <si>
    <t>Slice Brightness</t>
  </si>
  <si>
    <t>Number of Cells</t>
  </si>
  <si>
    <t>Area of Cells / %</t>
  </si>
  <si>
    <t>Wall Thickness / mm</t>
  </si>
  <si>
    <t>Cell Diameter / mm</t>
  </si>
  <si>
    <t>Average Cell Elongation</t>
  </si>
  <si>
    <t>std_1</t>
  </si>
  <si>
    <t>std_2</t>
  </si>
  <si>
    <t>std_3</t>
  </si>
  <si>
    <t>mid_1</t>
  </si>
  <si>
    <t>mid_2</t>
  </si>
  <si>
    <t>mid_3</t>
  </si>
  <si>
    <t>higher = thicker walls (dough development/oxidation/processing)</t>
  </si>
  <si>
    <t>higher = coarser, more open cells</t>
  </si>
  <si>
    <t>1 = rounded cells, higher = longer</t>
  </si>
  <si>
    <t>AREA of cells (%)</t>
  </si>
  <si>
    <t>NUMBER of cells</t>
  </si>
  <si>
    <t>Chewiness</t>
  </si>
  <si>
    <t>pH</t>
  </si>
  <si>
    <t>Y / Dependent variables: Workbook = Data for publication.xlsx / Sheet = pH of batters / Range = 'pH of batters'!$B$85:$B$100 / 15 rows and 1 column</t>
  </si>
  <si>
    <t>X / Qualitative: Workbook = Data for publication.xlsx / Sheet = pH of batters / Range = 'pH of batters'!$A$85:$A$100 / 15 rows and 1 column</t>
  </si>
  <si>
    <t>Constraints: an=0</t>
  </si>
  <si>
    <t>Confidence interval (%): 95</t>
  </si>
  <si>
    <t>Tolerance: 0.0001</t>
  </si>
  <si>
    <t>Use least squares means: No</t>
  </si>
  <si>
    <t>Summary statistics (Quantitative data):</t>
  </si>
  <si>
    <t>Variable</t>
  </si>
  <si>
    <t>Observations</t>
  </si>
  <si>
    <t>Obs. with missing data</t>
  </si>
  <si>
    <t>Obs. without missing data</t>
  </si>
  <si>
    <t>Minimum</t>
  </si>
  <si>
    <t>Maximum</t>
  </si>
  <si>
    <t>Mean</t>
  </si>
  <si>
    <t>Std. deviation</t>
  </si>
  <si>
    <t>Summary statistics (Qualitative data):</t>
  </si>
  <si>
    <t/>
  </si>
  <si>
    <t>Categories</t>
  </si>
  <si>
    <t>Counts</t>
  </si>
  <si>
    <t>Frequencies</t>
  </si>
  <si>
    <t>%</t>
  </si>
  <si>
    <t>Correlation matrix:</t>
  </si>
  <si>
    <t>Sample-C</t>
  </si>
  <si>
    <t>Sample-HEW</t>
  </si>
  <si>
    <t>Sample-HSD</t>
  </si>
  <si>
    <t>Sample-MID</t>
  </si>
  <si>
    <t>Sample-Starter</t>
  </si>
  <si>
    <t>Regression of variable pH:</t>
  </si>
  <si>
    <t>Goodness of fit statistics (pH):</t>
  </si>
  <si>
    <t>Sum of weights</t>
  </si>
  <si>
    <t>DF</t>
  </si>
  <si>
    <t>R²</t>
  </si>
  <si>
    <t>Adjusted R²</t>
  </si>
  <si>
    <t>MSE</t>
  </si>
  <si>
    <t>RMSE</t>
  </si>
  <si>
    <t>MAPE</t>
  </si>
  <si>
    <t>DW</t>
  </si>
  <si>
    <t>Cp</t>
  </si>
  <si>
    <t>AIC</t>
  </si>
  <si>
    <t>AICC</t>
  </si>
  <si>
    <t>SBC</t>
  </si>
  <si>
    <t>PC</t>
  </si>
  <si>
    <t>Analysis of variance (pH):</t>
  </si>
  <si>
    <t>Source</t>
  </si>
  <si>
    <t>Sum of squares</t>
  </si>
  <si>
    <t>Mean squares</t>
  </si>
  <si>
    <t>F</t>
  </si>
  <si>
    <t>Pr &gt; F</t>
  </si>
  <si>
    <t>p-values signification codes</t>
  </si>
  <si>
    <t>Model</t>
  </si>
  <si>
    <t>Error</t>
  </si>
  <si>
    <t>Corrected Total</t>
  </si>
  <si>
    <t>***</t>
  </si>
  <si>
    <t>Computed against model Y=Mean(Y)</t>
  </si>
  <si>
    <t>Signification codes: 0 &lt; *** &lt; 0.001 &lt; ** &lt; 0.01 &lt; * &lt; 0.05 &lt; . &lt; 0.1 &lt; ° &lt; 1</t>
  </si>
  <si>
    <t>Model parameters (pH):</t>
  </si>
  <si>
    <t>Value</t>
  </si>
  <si>
    <t>Standard error</t>
  </si>
  <si>
    <t>t</t>
  </si>
  <si>
    <t>Pr &gt; |t|</t>
  </si>
  <si>
    <t>Lower bound (95%)</t>
  </si>
  <si>
    <t>Upper bound (95%)</t>
  </si>
  <si>
    <t>Intercept</t>
  </si>
  <si>
    <t>Equation of the model (pH):</t>
  </si>
  <si>
    <t>pH = 4.36+0.203333333333333*Sample-C+1.83*Sample-HEW+0.4*Sample-HSD+0.796666666666667*Sample-MID</t>
  </si>
  <si>
    <t>Standardized coefficients (pH):</t>
  </si>
  <si>
    <t xml:space="preserve"> </t>
  </si>
  <si>
    <t>Observation</t>
  </si>
  <si>
    <t>Weight</t>
  </si>
  <si>
    <t>Obs1</t>
  </si>
  <si>
    <t>Obs2</t>
  </si>
  <si>
    <t>Obs3</t>
  </si>
  <si>
    <t>Obs4</t>
  </si>
  <si>
    <t>Obs5</t>
  </si>
  <si>
    <t>Obs6</t>
  </si>
  <si>
    <t>Obs7</t>
  </si>
  <si>
    <t>Obs8</t>
  </si>
  <si>
    <t>Obs9</t>
  </si>
  <si>
    <t>Obs10</t>
  </si>
  <si>
    <t>Obs11</t>
  </si>
  <si>
    <t>Obs12</t>
  </si>
  <si>
    <t>Obs13</t>
  </si>
  <si>
    <t>Obs14</t>
  </si>
  <si>
    <t>Obs15</t>
  </si>
  <si>
    <t>Pred(pH)</t>
  </si>
  <si>
    <t>Residual</t>
  </si>
  <si>
    <t>Std. residual</t>
  </si>
  <si>
    <t>Std. dev. on pred. (Mean)</t>
  </si>
  <si>
    <t>Lower bound 95% (Mean)</t>
  </si>
  <si>
    <t>Upper bound 95% (Mean)</t>
  </si>
  <si>
    <t>Std. dev. on pred. (Observation)</t>
  </si>
  <si>
    <t>Lower bound 95% (Observation)</t>
  </si>
  <si>
    <t>Upper bound 95% (Observation)</t>
  </si>
  <si>
    <t>Test assumptions:</t>
  </si>
  <si>
    <t>Test on the normality of the residuals (Shapiro-Wilk) (pH):</t>
  </si>
  <si>
    <t>W</t>
  </si>
  <si>
    <t>p-value (Two-tailed)</t>
  </si>
  <si>
    <t>alpha</t>
  </si>
  <si>
    <t>Test interpretation:</t>
  </si>
  <si>
    <t>H0: The residuals follow a Normal distribution.</t>
  </si>
  <si>
    <t>Ha: The residuals do not follow a Normal distribution.</t>
  </si>
  <si>
    <t>As the computed p-value is greater than the significance level alpha=0.05, one cannot reject the null hypothesis H0.</t>
  </si>
  <si>
    <t>Test for homoscedasticity of the residuals (pH) - Sample:</t>
  </si>
  <si>
    <t>DF1</t>
  </si>
  <si>
    <t>DF2</t>
  </si>
  <si>
    <t>H0: Residuals are homoscedastic</t>
  </si>
  <si>
    <t>Ha: Residuals are heteroscedastic</t>
  </si>
  <si>
    <t>Interpretation (pH):</t>
  </si>
  <si>
    <t>Given the R2, 100% of the variability of the dependent variable pH is explained by the explanatory variable.</t>
  </si>
  <si>
    <t>Given the p-value of the F statistic computed in the ANOVA table, and given the significance level of 5%, the information brought by the explanatory variables is significantly better than what a basic mean would bring.</t>
  </si>
  <si>
    <t>Means charts:</t>
  </si>
  <si>
    <t>Category</t>
  </si>
  <si>
    <t>Sample / Tukey (HSD) / Analysis of the differences between the categories with a confidence interval of 95% (pH):</t>
  </si>
  <si>
    <t>Contrast</t>
  </si>
  <si>
    <t>Difference</t>
  </si>
  <si>
    <t>Standardized difference</t>
  </si>
  <si>
    <t>Critical value</t>
  </si>
  <si>
    <t>Pr &gt; Diff</t>
  </si>
  <si>
    <t>Significant</t>
  </si>
  <si>
    <t>HEW vs Starter</t>
  </si>
  <si>
    <t>HEW vs C</t>
  </si>
  <si>
    <t>HEW vs HSD</t>
  </si>
  <si>
    <t>HEW vs MID</t>
  </si>
  <si>
    <t>MID vs Starter</t>
  </si>
  <si>
    <t>MID vs C</t>
  </si>
  <si>
    <t>MID vs HSD</t>
  </si>
  <si>
    <t>HSD vs Starter</t>
  </si>
  <si>
    <t>HSD vs C</t>
  </si>
  <si>
    <t>C vs Starter</t>
  </si>
  <si>
    <t>Yes</t>
  </si>
  <si>
    <t>q studentized range statistic:</t>
  </si>
  <si>
    <t>Minimum significant difference:</t>
  </si>
  <si>
    <t>A</t>
  </si>
  <si>
    <t>B</t>
  </si>
  <si>
    <t>D</t>
  </si>
  <si>
    <t>E</t>
  </si>
  <si>
    <t>Groups</t>
  </si>
  <si>
    <t>Summary of all pairwise comparisons for Sample (Tukey (HSD)):</t>
  </si>
  <si>
    <t>Means(pH)</t>
  </si>
  <si>
    <t>Summary (Means) - Sample:</t>
  </si>
  <si>
    <t>Pr &gt; F(Model)</t>
  </si>
  <si>
    <t>Summary (Means) - Sample (Color):</t>
  </si>
  <si>
    <r>
      <t>XLSTAT 2023.1.6.1410 - ANOVA - Start time: 27/03/2024 at 09:57:25 / End time: 27/03/2024 at 09:57:32</t>
    </r>
    <r>
      <rPr>
        <sz val="12"/>
        <color rgb="FFFFFFFF"/>
        <rFont val="Calibri"/>
        <family val="2"/>
        <scheme val="minor"/>
      </rPr>
      <t xml:space="preserve"> / Microsoft Excel 16.017231</t>
    </r>
  </si>
  <si>
    <t>Samplie</t>
  </si>
  <si>
    <t>Area of cells</t>
  </si>
  <si>
    <t>Y / Dependent variables: Workbook = Data for publication.xlsx / Sheet = Porosity / Range = Porosity!$B$49:$B$73 / 24 rows and 1 column</t>
  </si>
  <si>
    <t>X / Qualitative: Workbook = Data for publication.xlsx / Sheet = Porosity / Range = Porosity!$A$49:$A$73 / 24 rows and 1 column</t>
  </si>
  <si>
    <t>Samplie-C</t>
  </si>
  <si>
    <t>Samplie-HEW</t>
  </si>
  <si>
    <t>Samplie-HSD</t>
  </si>
  <si>
    <t>Samplie-MID</t>
  </si>
  <si>
    <t>Regression of variable Area of cells:</t>
  </si>
  <si>
    <t>Goodness of fit statistics (Area of cells):</t>
  </si>
  <si>
    <t>Analysis of variance (Area of cells):</t>
  </si>
  <si>
    <t>*</t>
  </si>
  <si>
    <t>Model parameters (Area of cells):</t>
  </si>
  <si>
    <t>°</t>
  </si>
  <si>
    <t>Equation of the model (Area of cells):</t>
  </si>
  <si>
    <t>Area of cells = 56.4666666666667-1.01666666666668*Samplie-C-1.68333333333336*Samplie-HEW+0.466666666666633*Samplie-HSD</t>
  </si>
  <si>
    <t>Standardized coefficients (Area of cells):</t>
  </si>
  <si>
    <t>Obs16</t>
  </si>
  <si>
    <t>Obs17</t>
  </si>
  <si>
    <t>Obs18</t>
  </si>
  <si>
    <t>Obs19</t>
  </si>
  <si>
    <t>Obs20</t>
  </si>
  <si>
    <t>Obs21</t>
  </si>
  <si>
    <t>Obs22</t>
  </si>
  <si>
    <t>Obs23</t>
  </si>
  <si>
    <t>Obs24</t>
  </si>
  <si>
    <t>Pred(Area of cells)</t>
  </si>
  <si>
    <t>Test on the normality of the residuals (Shapiro-Wilk) (Area of cells):</t>
  </si>
  <si>
    <t>Test for homoscedasticity of the residuals (Area of cells) - Samplie:</t>
  </si>
  <si>
    <t>.</t>
  </si>
  <si>
    <t>Signification codes: 0 &lt; "***" &lt; 0.001 &lt; "**" &lt; 0.01 &lt; "*" &lt; 0.05 &lt; "." &lt; 0.1 &lt; " " &lt; 1</t>
  </si>
  <si>
    <t>Interpretation (Area of cells):</t>
  </si>
  <si>
    <t>Given the R2, 40% of the variability of the dependent variable Area of cells is explained by the explanatory variable.</t>
  </si>
  <si>
    <t>Samplie / Tukey (HSD) / Analysis of the differences between the categories with a confidence interval of 95% (Area of cells):</t>
  </si>
  <si>
    <t>HSD vs HEW</t>
  </si>
  <si>
    <t>HSD vs MID</t>
  </si>
  <si>
    <t>MID vs HEW</t>
  </si>
  <si>
    <t>C vs HEW</t>
  </si>
  <si>
    <t>No</t>
  </si>
  <si>
    <t>Summary of all pairwise comparisons for Samplie (Tukey (HSD)):</t>
  </si>
  <si>
    <t>Means(Area of cells)</t>
  </si>
  <si>
    <t>Summary (Means) - Samplie:</t>
  </si>
  <si>
    <t>Summary (Means) - Samplie (Color):</t>
  </si>
  <si>
    <r>
      <t>XLSTAT 2023.1.6.1410 - ANOVA - Start time: 27/03/2024 at 10:17:45 / End time: 27/03/2024 at 10:17:54</t>
    </r>
    <r>
      <rPr>
        <sz val="12"/>
        <color rgb="FFFFFFFF"/>
        <rFont val="Calibri"/>
        <family val="2"/>
        <scheme val="minor"/>
      </rPr>
      <t xml:space="preserve"> / Microsoft Excel 16.017231</t>
    </r>
  </si>
  <si>
    <t xml:space="preserve">Sample </t>
  </si>
  <si>
    <t>Moisture day 0</t>
  </si>
  <si>
    <t>Moisture day 6</t>
  </si>
  <si>
    <t>Y / Dependent variables: Workbook = Data for publication.xlsx / Sheet = Moistures / Range = Moistures!$B$130:$B$154 / 24 rows and 1 column</t>
  </si>
  <si>
    <t>X / Qualitative: Workbook = Data for publication.xlsx / Sheet = Moistures / Range = Moistures!$A$130:$A$154 / 24 rows and 1 column</t>
  </si>
  <si>
    <t>Regression of variable Moisture day 0:</t>
  </si>
  <si>
    <t>Goodness of fit statistics (Moisture day 0):</t>
  </si>
  <si>
    <t>Analysis of variance (Moisture day 0):</t>
  </si>
  <si>
    <t>Model parameters (Moisture day 0):</t>
  </si>
  <si>
    <t>**</t>
  </si>
  <si>
    <t>Equation of the model (Moisture day 0):</t>
  </si>
  <si>
    <t>Moisture day 0 = 47.9768183949149-6.39419350032173*Sample-C+4.42096104230153*Sample-HEW-3.26781801944457*Sample-HSD</t>
  </si>
  <si>
    <t>Standardized coefficients (Moisture day 0):</t>
  </si>
  <si>
    <t>Pred(Moisture day 0)</t>
  </si>
  <si>
    <t>Test on the normality of the residuals (Shapiro-Wilk) (Moisture day 0):</t>
  </si>
  <si>
    <t>Test for homoscedasticity of the residuals (Moisture day 0) - Sample:</t>
  </si>
  <si>
    <t>Interpretation (Moisture day 0):</t>
  </si>
  <si>
    <t>Given the R2, 80% of the variability of the dependent variable Moisture day 0 is explained by the explanatory variable.</t>
  </si>
  <si>
    <t>Sample / Tukey (HSD) / Analysis of the differences between the categories with a confidence interval of 95% (Moisture day 0):</t>
  </si>
  <si>
    <t>Means(Moisture day 0)</t>
  </si>
  <si>
    <r>
      <t>XLSTAT 2023.1.6.1410 - ANOVA - Start time: 27/03/2024 at 11:04:22 / End time: 27/03/2024 at 11:04:24</t>
    </r>
    <r>
      <rPr>
        <sz val="12"/>
        <color rgb="FFFFFFFF"/>
        <rFont val="Calibri"/>
        <family val="2"/>
        <scheme val="minor"/>
      </rPr>
      <t xml:space="preserve"> / Microsoft Excel 16.017231</t>
    </r>
  </si>
  <si>
    <t>Y / Dependent variables: Workbook = Data for publication.xlsx / Sheet = Moistures / Range = Moistures!$C$130:$C$154 / 24 rows and 1 column</t>
  </si>
  <si>
    <t>X / Qualitative: Workbook = Data for publication.xlsx / Sheet = Moistures / Range = 'Moistures'!$A$130:$A$154 / 24 rows and 1 column</t>
  </si>
  <si>
    <t>Regression of variable Moisture day 6:</t>
  </si>
  <si>
    <t>Goodness of fit statistics (Moisture day 6):</t>
  </si>
  <si>
    <t>Analysis of variance (Moisture day 6):</t>
  </si>
  <si>
    <t>Model parameters (Moisture day 6):</t>
  </si>
  <si>
    <t>Equation of the model (Moisture day 6):</t>
  </si>
  <si>
    <t>Moisture day 6 = 49.682434127264+7.41983696935685*Sample-C-1.4076840731497*Sample-HEW+4.28906681621229*Sample-HSD</t>
  </si>
  <si>
    <t>Standardized coefficients (Moisture day 6):</t>
  </si>
  <si>
    <t>Pred(Moisture day 6)</t>
  </si>
  <si>
    <t>Test on the normality of the residuals (Shapiro-Wilk) (Moisture day 6):</t>
  </si>
  <si>
    <t>As the computed p-value is lower than the significance level alpha=0.05, one should reject the null hypothesis H0, and accept the alternative hypothesis Ha.</t>
  </si>
  <si>
    <t>Test for homoscedasticity of the residuals (Moisture day 6) - Sample:</t>
  </si>
  <si>
    <t>Interpretation (Moisture day 6):</t>
  </si>
  <si>
    <t>Given the R2, 70% of the variability of the dependent variable Moisture day 6 is explained by the explanatory variable.</t>
  </si>
  <si>
    <t>Sample / Tukey (HSD) / Analysis of the differences between the categories with a confidence interval of 95% (Moisture day 6):</t>
  </si>
  <si>
    <t>C vs MID</t>
  </si>
  <si>
    <t>C vs HSD</t>
  </si>
  <si>
    <t>Means(Moisture day 6)</t>
  </si>
  <si>
    <r>
      <t>XLSTAT 2023.1.6.1410 - ANOVA - Start time: 27/03/2024 at 11:06:25 / End time: 27/03/2024 at 11:06:28</t>
    </r>
    <r>
      <rPr>
        <sz val="12"/>
        <color rgb="FFFFFFFF"/>
        <rFont val="Calibri"/>
        <family val="2"/>
        <scheme val="minor"/>
      </rPr>
      <t xml:space="preserve"> / Microsoft Excel 16.017231</t>
    </r>
  </si>
  <si>
    <t>PCA type: Correlation</t>
  </si>
  <si>
    <t>Standardisation: (n)</t>
  </si>
  <si>
    <t>Type of biplot: Symmetric biplot / Coefficient = Automatic</t>
  </si>
  <si>
    <t>Summary statistics:</t>
  </si>
  <si>
    <t>Correlation matrix (Pearson (n)):</t>
  </si>
  <si>
    <t>Variables</t>
  </si>
  <si>
    <t>Values in bold are different from 0 with a significance level alpha=0.05</t>
  </si>
  <si>
    <t>Bartlett's sphericity test:</t>
  </si>
  <si>
    <t>-Inf</t>
  </si>
  <si>
    <t>Chi-square (Observed value)</t>
  </si>
  <si>
    <t>Chi-square (Critical value)</t>
  </si>
  <si>
    <t>The Bartlett's sphericity test cannot be computed because of a multicolinearity between the selected variables. You can use the multicolinearity analysis tool to detect and remove the variables responsible for the problem.</t>
  </si>
  <si>
    <t>H0: There is no correlation significantly different from 0 between the variables.</t>
  </si>
  <si>
    <t>Ha: At least one of the correlations between the variables is significantly different from 0.</t>
  </si>
  <si>
    <t>Kaiser-Meyer-Olkin measure of sampling adequacy:</t>
  </si>
  <si>
    <t>KMO</t>
  </si>
  <si>
    <t>Principal Component Analysis:</t>
  </si>
  <si>
    <t>Eigenvalues:</t>
  </si>
  <si>
    <t>F1</t>
  </si>
  <si>
    <t>F2</t>
  </si>
  <si>
    <t>F3</t>
  </si>
  <si>
    <t>Eigenvalue</t>
  </si>
  <si>
    <t>Variability (%)</t>
  </si>
  <si>
    <t>Cumulative %</t>
  </si>
  <si>
    <t>Eigenvectors:</t>
  </si>
  <si>
    <t>Factor loadings:</t>
  </si>
  <si>
    <t>Correlations between variables and factors:</t>
  </si>
  <si>
    <t>Contribution of the variables (%):</t>
  </si>
  <si>
    <t>Squared cosines of the variables:</t>
  </si>
  <si>
    <t>Values in bold correspond for each variable to the factor for which the squared cosine is the largest</t>
  </si>
  <si>
    <t>Factor scores:</t>
  </si>
  <si>
    <t>Contribution of the observations (%):</t>
  </si>
  <si>
    <t>Axes homogeneity index:</t>
  </si>
  <si>
    <t>Squared cosines of the observations:</t>
  </si>
  <si>
    <t>Values in bold correspond for each observation to the factor for which the squared cosine is the largest</t>
  </si>
  <si>
    <t>Observation labels: Workbook = Data for publication.xlsx / Sheet = PCA / Range = PCA!$A$7:$A$11 / 4 rows and 1 column</t>
  </si>
  <si>
    <t>Egg White (%)</t>
  </si>
  <si>
    <t>Sourdough (%)</t>
  </si>
  <si>
    <t>Moisture (%)</t>
  </si>
  <si>
    <t>Mean area of cells (%)</t>
  </si>
  <si>
    <t>Acetic acid (ppb)</t>
  </si>
  <si>
    <t>Ethanol (ppb)</t>
  </si>
  <si>
    <t>Phenylethyl alcohol (ppb)</t>
  </si>
  <si>
    <t>3-methylbutanal (ppb)</t>
  </si>
  <si>
    <t>5-Hepten-2-one,6-methyl- (ppb)</t>
  </si>
  <si>
    <t>Benzaldehyde (ppb)</t>
  </si>
  <si>
    <t>Observations/variables table: Workbook = Data for publication.xlsx / Sheet = PCA / Range = PCA!$B$1:$M$5 / 4 rows and 12 columns</t>
  </si>
  <si>
    <t>Observation labels: Workbook = Data for publication.xlsx / Sheet = PCA / Range = 'PCA'!$A$1:$A$5 / 4 rows and 1 column</t>
  </si>
  <si>
    <r>
      <t>XLSTAT 2023.1.6.1410 - Principal Component Analysis (PCA) - Start time: 27/03/2024 at 12:10:42 / End time: 27/03/2024 at 12:10:46</t>
    </r>
    <r>
      <rPr>
        <sz val="12"/>
        <color rgb="FFFFFFFF"/>
        <rFont val="Calibri"/>
        <family val="2"/>
        <scheme val="minor"/>
      </rPr>
      <t xml:space="preserve"> / Microsoft Excel 16.017231</t>
    </r>
  </si>
  <si>
    <t>Observations/variables table: Workbook = Data for publication.xlsx / Sheet = PCA / Range = PCA!$B$7:$M$11 / 4 rows and 12 columns</t>
  </si>
  <si>
    <r>
      <t>XLSTAT 2023.1.6.1410 - Principal Component Analysis (PCA) - Start time: 27/03/2024 at 12:11:15 / End time: 27/03/2024 at 12:11:20</t>
    </r>
    <r>
      <rPr>
        <sz val="12"/>
        <color rgb="FFFFFFFF"/>
        <rFont val="Calibri"/>
        <family val="2"/>
        <scheme val="minor"/>
      </rPr>
      <t xml:space="preserve"> / Microsoft Excel 16.017231</t>
    </r>
  </si>
  <si>
    <t xml:space="preserve">Number of cells </t>
  </si>
  <si>
    <t>Y / Dependent variables: Workbook = Data for publication.xlsx / Sheet = Porosity / Range = Porosity!$C$49:$C$73 / 24 rows and 1 column</t>
  </si>
  <si>
    <t>Number of cells</t>
  </si>
  <si>
    <t>Regression of variable Number of cells:</t>
  </si>
  <si>
    <t>Goodness of fit statistics (Number of cells):</t>
  </si>
  <si>
    <t>Analysis of variance (Number of cells):</t>
  </si>
  <si>
    <t>Model parameters (Number of cells):</t>
  </si>
  <si>
    <t>Equation of the model (Number of cells):</t>
  </si>
  <si>
    <t>Number of cells = 1279.16666666667-55.6666666666669*Samplie-C+36.9999999999996*Samplie-HEW-86.1666666666671*Samplie-HSD</t>
  </si>
  <si>
    <t>Standardized coefficients (Number of cells):</t>
  </si>
  <si>
    <t>Pred(Number of cells)</t>
  </si>
  <si>
    <t>Test on the normality of the residuals (Shapiro-Wilk) (Number of cells):</t>
  </si>
  <si>
    <t>Test for homoscedasticity of the residuals (Number of cells) - Samplie:</t>
  </si>
  <si>
    <t>Interpretation (Number of cells):</t>
  </si>
  <si>
    <t>Given the R2, 25% of the variability of the dependent variable Number of cells is explained by the explanatory variable.</t>
  </si>
  <si>
    <t>Given the p-value of the F statistic computed in the ANOVA table, and given the significance level of 5%, the information brought by the explanatory variables is not significantly better than what a basic mean would bring. The fact that variables do not bring significant information to the model may be interpreted in different ways: Either the variables do not contribute to the model, or some covariates that would help explaining the variability are missing, or the model is wrong, or the data contain errors.</t>
  </si>
  <si>
    <t>Samplie / Tukey (HSD) / Analysis of the differences between the categories with a confidence interval of 95% (Number of cells):</t>
  </si>
  <si>
    <t>Means(Number of cells)</t>
  </si>
  <si>
    <r>
      <t>XLSTAT 2023.1.6.1410 - ANOVA - Start time: 28/03/2024 at 12:45:20 / End time: 28/03/2024 at 12:45:27</t>
    </r>
    <r>
      <rPr>
        <sz val="12"/>
        <color rgb="FFFFFFFF"/>
        <rFont val="Calibri"/>
        <family val="2"/>
        <scheme val="minor"/>
      </rPr>
      <t xml:space="preserve"> / Microsoft Excel 16.017231</t>
    </r>
  </si>
  <si>
    <t>0% Egg white : 100% Saurdough</t>
  </si>
  <si>
    <t xml:space="preserve">High sourdough </t>
  </si>
  <si>
    <t>25% Egg white : 75% Saurdough</t>
  </si>
  <si>
    <t xml:space="preserve">Middle </t>
  </si>
  <si>
    <t>45% Egg white : 55% Saurdough</t>
  </si>
  <si>
    <t>High egg white</t>
  </si>
  <si>
    <t>75% Egg white : 25% Saurdough</t>
  </si>
  <si>
    <t>STD</t>
  </si>
  <si>
    <t>Standard</t>
  </si>
  <si>
    <t xml:space="preserve">There we 2 replicants of sourdough fermentation </t>
  </si>
  <si>
    <t>First (Samples STD_1, STD_2, STD_3, HSD_1, HSD_2, HSD_3,  MID_1, MID_2, MID_3,  HEW_1, HEW_2, HEW_3)</t>
  </si>
  <si>
    <t>Second (Samples STD_1b, STD_2b, STD_3b, HSD_1b, HSD_2b, HSD_3b,  MID_1b, MID_2b, MID_3b,  HEW_1b, HEW_2b, HEW_3b)</t>
  </si>
  <si>
    <t xml:space="preserve">STD_1, STD_2, STD_3 - triplicates from the same sourdough fermentation batch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</si>
</sst>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0"/>
    <numFmt numFmtId="165" formatCode="0.0"/>
    <numFmt numFmtId="166" formatCode="[&lt;0.0001]&quot;&lt;0.0001&quot;;0.000"/>
    <numFmt numFmtId="167" formatCode="0.000&quot; a&quot;"/>
    <numFmt numFmtId="168" formatCode="0.000&quot; b&quot;"/>
    <numFmt numFmtId="169" formatCode="0.000&quot; c&quot;"/>
    <numFmt numFmtId="170" formatCode="0.000&quot; d&quot;"/>
    <numFmt numFmtId="171" formatCode="0.000&quot; e&quot;"/>
    <numFmt numFmtId="172" formatCode="0.000&quot; ab&quot;"/>
    <numFmt numFmtId="173" formatCode="0.000&quot; bc&quot;"/>
  </numFmts>
  <fonts count="2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2" tint="-0.249977111117893"/>
      <name val="Calibri"/>
      <family val="2"/>
      <scheme val="minor"/>
    </font>
    <font>
      <sz val="12"/>
      <color theme="2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8941"/>
      <name val="Calibri"/>
      <family val="2"/>
      <scheme val="minor"/>
    </font>
    <font>
      <sz val="12"/>
      <color rgb="FF780000"/>
      <name val="Calibri"/>
      <family val="2"/>
      <scheme val="minor"/>
    </font>
    <font>
      <sz val="12"/>
      <color rgb="FF007800"/>
      <name val="Calibri"/>
      <family val="2"/>
      <scheme val="minor"/>
    </font>
    <font>
      <b/>
      <sz val="12"/>
      <color rgb="FF780000"/>
      <name val="Calibri"/>
      <family val="2"/>
      <scheme val="minor"/>
    </font>
    <font>
      <b/>
      <sz val="12"/>
      <color rgb="FF00780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sz val="12"/>
      <color rgb="FFFFFFFF"/>
      <name val="Calibri"/>
      <family val="2"/>
      <scheme val="minor"/>
    </font>
    <font>
      <sz val="12"/>
      <color rgb="FF01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5C01"/>
        <bgColor indexed="64"/>
      </patternFill>
    </fill>
    <fill>
      <patternFill patternType="solid">
        <fgColor rgb="FFFFD743"/>
        <bgColor indexed="64"/>
      </patternFill>
    </fill>
    <fill>
      <patternFill patternType="solid">
        <fgColor rgb="FF8CB800"/>
        <bgColor indexed="64"/>
      </patternFill>
    </fill>
    <fill>
      <patternFill patternType="solid">
        <fgColor rgb="FF339966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7"/>
      </left>
      <right style="thin">
        <color theme="7"/>
      </right>
      <top style="thin">
        <color theme="7"/>
      </top>
      <bottom/>
      <diagonal/>
    </border>
    <border>
      <left style="thin">
        <color theme="7"/>
      </left>
      <right style="thin">
        <color theme="7"/>
      </right>
      <top/>
      <bottom/>
      <diagonal/>
    </border>
    <border>
      <left style="thin">
        <color theme="7"/>
      </left>
      <right style="thin">
        <color theme="7"/>
      </right>
      <top/>
      <bottom style="thin">
        <color indexed="64"/>
      </bottom>
      <diagonal/>
    </border>
    <border>
      <left style="thin">
        <color theme="7"/>
      </left>
      <right style="thin">
        <color theme="7"/>
      </right>
      <top/>
      <bottom style="thin">
        <color theme="7"/>
      </bottom>
      <diagonal/>
    </border>
    <border>
      <left style="thin">
        <color theme="7"/>
      </left>
      <right/>
      <top style="thin">
        <color theme="7"/>
      </top>
      <bottom/>
      <diagonal/>
    </border>
    <border>
      <left/>
      <right style="thin">
        <color theme="7"/>
      </right>
      <top style="thin">
        <color theme="7"/>
      </top>
      <bottom/>
      <diagonal/>
    </border>
    <border>
      <left style="thin">
        <color theme="7"/>
      </left>
      <right/>
      <top/>
      <bottom/>
      <diagonal/>
    </border>
    <border>
      <left/>
      <right style="thin">
        <color theme="7"/>
      </right>
      <top/>
      <bottom/>
      <diagonal/>
    </border>
    <border>
      <left style="thin">
        <color theme="7"/>
      </left>
      <right/>
      <top/>
      <bottom style="thin">
        <color indexed="64"/>
      </bottom>
      <diagonal/>
    </border>
    <border>
      <left/>
      <right style="thin">
        <color theme="7"/>
      </right>
      <top/>
      <bottom style="thin">
        <color indexed="64"/>
      </bottom>
      <diagonal/>
    </border>
    <border>
      <left style="thin">
        <color theme="7"/>
      </left>
      <right/>
      <top/>
      <bottom style="thin">
        <color theme="7"/>
      </bottom>
      <diagonal/>
    </border>
    <border>
      <left/>
      <right style="thin">
        <color theme="7"/>
      </right>
      <top/>
      <bottom style="thin">
        <color theme="7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1" fillId="0" borderId="0"/>
  </cellStyleXfs>
  <cellXfs count="212">
    <xf numFmtId="0" fontId="0" fillId="0" borderId="0" xfId="0"/>
    <xf numFmtId="0" fontId="4" fillId="0" borderId="0" xfId="0" applyFont="1"/>
    <xf numFmtId="0" fontId="5" fillId="0" borderId="0" xfId="0" applyFont="1"/>
    <xf numFmtId="2" fontId="0" fillId="0" borderId="0" xfId="0" applyNumberFormat="1"/>
    <xf numFmtId="0" fontId="0" fillId="0" borderId="1" xfId="0" applyBorder="1"/>
    <xf numFmtId="2" fontId="0" fillId="0" borderId="1" xfId="0" applyNumberFormat="1" applyBorder="1"/>
    <xf numFmtId="2" fontId="6" fillId="0" borderId="1" xfId="0" applyNumberFormat="1" applyFont="1" applyBorder="1"/>
    <xf numFmtId="2" fontId="6" fillId="0" borderId="0" xfId="0" applyNumberFormat="1" applyFont="1"/>
    <xf numFmtId="0" fontId="8" fillId="0" borderId="0" xfId="1" applyFont="1" applyBorder="1"/>
    <xf numFmtId="0" fontId="9" fillId="0" borderId="0" xfId="0" applyFont="1"/>
    <xf numFmtId="2" fontId="10" fillId="0" borderId="0" xfId="0" applyNumberFormat="1" applyFont="1"/>
    <xf numFmtId="2" fontId="10" fillId="0" borderId="1" xfId="0" applyNumberFormat="1" applyFont="1" applyBorder="1"/>
    <xf numFmtId="0" fontId="0" fillId="0" borderId="2" xfId="0" applyBorder="1"/>
    <xf numFmtId="2" fontId="0" fillId="0" borderId="2" xfId="0" applyNumberFormat="1" applyBorder="1"/>
    <xf numFmtId="2" fontId="10" fillId="0" borderId="2" xfId="0" applyNumberFormat="1" applyFont="1" applyBorder="1"/>
    <xf numFmtId="2" fontId="4" fillId="0" borderId="0" xfId="0" applyNumberFormat="1" applyFont="1"/>
    <xf numFmtId="2" fontId="5" fillId="0" borderId="0" xfId="0" applyNumberFormat="1" applyFont="1"/>
    <xf numFmtId="0" fontId="4" fillId="2" borderId="0" xfId="0" applyFont="1" applyFill="1"/>
    <xf numFmtId="0" fontId="4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4" fillId="3" borderId="0" xfId="0" applyFont="1" applyFill="1"/>
    <xf numFmtId="2" fontId="0" fillId="3" borderId="0" xfId="0" applyNumberFormat="1" applyFill="1"/>
    <xf numFmtId="164" fontId="0" fillId="0" borderId="0" xfId="0" applyNumberFormat="1"/>
    <xf numFmtId="0" fontId="4" fillId="0" borderId="7" xfId="0" applyFont="1" applyBorder="1"/>
    <xf numFmtId="0" fontId="4" fillId="0" borderId="8" xfId="0" applyFont="1" applyBorder="1"/>
    <xf numFmtId="0" fontId="4" fillId="0" borderId="7" xfId="0" applyFont="1" applyBorder="1" applyAlignment="1">
      <alignment wrapText="1"/>
    </xf>
    <xf numFmtId="0" fontId="4" fillId="0" borderId="0" xfId="0" applyFont="1" applyAlignment="1">
      <alignment wrapText="1"/>
    </xf>
    <xf numFmtId="0" fontId="0" fillId="0" borderId="9" xfId="0" applyBorder="1"/>
    <xf numFmtId="0" fontId="0" fillId="0" borderId="10" xfId="0" applyBorder="1"/>
    <xf numFmtId="2" fontId="0" fillId="0" borderId="9" xfId="0" applyNumberFormat="1" applyBorder="1"/>
    <xf numFmtId="2" fontId="0" fillId="0" borderId="10" xfId="0" applyNumberFormat="1" applyBorder="1"/>
    <xf numFmtId="2" fontId="0" fillId="0" borderId="11" xfId="0" applyNumberFormat="1" applyBorder="1"/>
    <xf numFmtId="2" fontId="0" fillId="0" borderId="12" xfId="0" applyNumberFormat="1" applyBorder="1"/>
    <xf numFmtId="164" fontId="0" fillId="0" borderId="1" xfId="0" applyNumberFormat="1" applyBorder="1"/>
    <xf numFmtId="0" fontId="0" fillId="0" borderId="12" xfId="0" applyBorder="1"/>
    <xf numFmtId="2" fontId="0" fillId="0" borderId="13" xfId="0" applyNumberFormat="1" applyBorder="1"/>
    <xf numFmtId="2" fontId="0" fillId="0" borderId="14" xfId="0" applyNumberFormat="1" applyBorder="1"/>
    <xf numFmtId="0" fontId="0" fillId="0" borderId="14" xfId="0" applyBorder="1"/>
    <xf numFmtId="0" fontId="4" fillId="4" borderId="7" xfId="0" applyFont="1" applyFill="1" applyBorder="1" applyAlignment="1">
      <alignment wrapText="1"/>
    </xf>
    <xf numFmtId="0" fontId="0" fillId="4" borderId="9" xfId="0" applyFill="1" applyBorder="1"/>
    <xf numFmtId="2" fontId="0" fillId="4" borderId="9" xfId="0" applyNumberFormat="1" applyFill="1" applyBorder="1"/>
    <xf numFmtId="2" fontId="0" fillId="4" borderId="13" xfId="0" applyNumberFormat="1" applyFill="1" applyBorder="1"/>
    <xf numFmtId="0" fontId="12" fillId="0" borderId="0" xfId="2" applyFont="1"/>
    <xf numFmtId="0" fontId="12" fillId="0" borderId="7" xfId="2" applyFont="1" applyBorder="1"/>
    <xf numFmtId="0" fontId="12" fillId="0" borderId="8" xfId="2" applyFont="1" applyBorder="1"/>
    <xf numFmtId="0" fontId="6" fillId="0" borderId="0" xfId="0" applyFont="1"/>
    <xf numFmtId="0" fontId="11" fillId="0" borderId="0" xfId="2"/>
    <xf numFmtId="0" fontId="11" fillId="0" borderId="0" xfId="2" applyAlignment="1">
      <alignment wrapText="1"/>
    </xf>
    <xf numFmtId="0" fontId="11" fillId="0" borderId="10" xfId="2" applyBorder="1" applyAlignment="1">
      <alignment wrapText="1"/>
    </xf>
    <xf numFmtId="0" fontId="6" fillId="0" borderId="1" xfId="0" applyFont="1" applyBorder="1"/>
    <xf numFmtId="1" fontId="3" fillId="0" borderId="0" xfId="2" applyNumberFormat="1" applyFont="1" applyAlignment="1">
      <alignment wrapText="1"/>
    </xf>
    <xf numFmtId="1" fontId="11" fillId="0" borderId="0" xfId="2" applyNumberFormat="1" applyAlignment="1">
      <alignment wrapText="1"/>
    </xf>
    <xf numFmtId="165" fontId="11" fillId="0" borderId="0" xfId="2" applyNumberFormat="1" applyAlignment="1">
      <alignment wrapText="1"/>
    </xf>
    <xf numFmtId="164" fontId="11" fillId="0" borderId="10" xfId="2" applyNumberFormat="1" applyBorder="1" applyAlignment="1">
      <alignment wrapText="1"/>
    </xf>
    <xf numFmtId="164" fontId="11" fillId="0" borderId="0" xfId="2" applyNumberFormat="1" applyAlignment="1">
      <alignment wrapText="1"/>
    </xf>
    <xf numFmtId="2" fontId="11" fillId="0" borderId="0" xfId="2" applyNumberFormat="1" applyAlignment="1">
      <alignment wrapText="1"/>
    </xf>
    <xf numFmtId="0" fontId="8" fillId="0" borderId="0" xfId="0" applyFont="1"/>
    <xf numFmtId="0" fontId="0" fillId="0" borderId="13" xfId="0" applyBorder="1"/>
    <xf numFmtId="164" fontId="11" fillId="0" borderId="14" xfId="2" applyNumberFormat="1" applyBorder="1" applyAlignment="1">
      <alignment wrapText="1"/>
    </xf>
    <xf numFmtId="2" fontId="11" fillId="0" borderId="0" xfId="2" applyNumberFormat="1"/>
    <xf numFmtId="0" fontId="11" fillId="0" borderId="1" xfId="2" applyBorder="1"/>
    <xf numFmtId="2" fontId="11" fillId="0" borderId="1" xfId="2" applyNumberFormat="1" applyBorder="1"/>
    <xf numFmtId="0" fontId="12" fillId="0" borderId="1" xfId="2" applyFont="1" applyBorder="1"/>
    <xf numFmtId="0" fontId="12" fillId="0" borderId="0" xfId="0" applyFont="1"/>
    <xf numFmtId="164" fontId="11" fillId="0" borderId="0" xfId="2" applyNumberFormat="1"/>
    <xf numFmtId="164" fontId="11" fillId="0" borderId="1" xfId="2" applyNumberFormat="1" applyBorder="1"/>
    <xf numFmtId="0" fontId="12" fillId="4" borderId="0" xfId="2" applyFont="1" applyFill="1"/>
    <xf numFmtId="0" fontId="11" fillId="4" borderId="0" xfId="2" applyFill="1" applyAlignment="1">
      <alignment wrapText="1"/>
    </xf>
    <xf numFmtId="165" fontId="11" fillId="4" borderId="0" xfId="2" applyNumberFormat="1" applyFill="1" applyAlignment="1">
      <alignment wrapText="1"/>
    </xf>
    <xf numFmtId="0" fontId="11" fillId="4" borderId="0" xfId="2" applyFill="1"/>
    <xf numFmtId="2" fontId="11" fillId="4" borderId="0" xfId="2" applyNumberFormat="1" applyFill="1"/>
    <xf numFmtId="2" fontId="11" fillId="4" borderId="1" xfId="2" applyNumberFormat="1" applyFill="1" applyBorder="1"/>
    <xf numFmtId="1" fontId="11" fillId="0" borderId="0" xfId="2" applyNumberFormat="1"/>
    <xf numFmtId="165" fontId="11" fillId="0" borderId="0" xfId="2" applyNumberFormat="1"/>
    <xf numFmtId="1" fontId="11" fillId="0" borderId="1" xfId="2" applyNumberFormat="1" applyBorder="1"/>
    <xf numFmtId="165" fontId="11" fillId="0" borderId="1" xfId="2" applyNumberFormat="1" applyBorder="1"/>
    <xf numFmtId="0" fontId="11" fillId="0" borderId="0" xfId="0" applyFont="1"/>
    <xf numFmtId="1" fontId="11" fillId="4" borderId="0" xfId="2" applyNumberFormat="1" applyFill="1" applyAlignment="1">
      <alignment wrapText="1"/>
    </xf>
    <xf numFmtId="1" fontId="0" fillId="0" borderId="0" xfId="0" applyNumberFormat="1"/>
    <xf numFmtId="49" fontId="0" fillId="0" borderId="0" xfId="0" applyNumberFormat="1"/>
    <xf numFmtId="0" fontId="0" fillId="0" borderId="15" xfId="0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13" fillId="0" borderId="16" xfId="0" applyNumberFormat="1" applyFont="1" applyBorder="1"/>
    <xf numFmtId="0" fontId="13" fillId="0" borderId="16" xfId="0" applyFont="1" applyBorder="1" applyAlignment="1">
      <alignment horizontal="center"/>
    </xf>
    <xf numFmtId="164" fontId="13" fillId="0" borderId="16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7" xfId="0" applyBorder="1" applyAlignment="1">
      <alignment horizontal="left"/>
    </xf>
    <xf numFmtId="49" fontId="0" fillId="0" borderId="2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17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7" xfId="0" applyNumberFormat="1" applyBorder="1" applyAlignment="1">
      <alignment horizontal="center"/>
    </xf>
    <xf numFmtId="0" fontId="0" fillId="0" borderId="15" xfId="0" applyBorder="1"/>
    <xf numFmtId="49" fontId="14" fillId="0" borderId="0" xfId="0" applyNumberFormat="1" applyFont="1"/>
    <xf numFmtId="49" fontId="14" fillId="0" borderId="15" xfId="0" applyNumberFormat="1" applyFont="1" applyBorder="1" applyAlignment="1">
      <alignment horizontal="center" vertical="center" wrapText="1"/>
    </xf>
    <xf numFmtId="49" fontId="15" fillId="0" borderId="15" xfId="0" applyNumberFormat="1" applyFont="1" applyBorder="1" applyAlignment="1">
      <alignment horizontal="center" vertical="center" wrapText="1"/>
    </xf>
    <xf numFmtId="49" fontId="14" fillId="0" borderId="2" xfId="0" applyNumberFormat="1" applyFont="1" applyBorder="1"/>
    <xf numFmtId="49" fontId="15" fillId="0" borderId="17" xfId="0" applyNumberFormat="1" applyFont="1" applyBorder="1"/>
    <xf numFmtId="164" fontId="14" fillId="0" borderId="2" xfId="0" applyNumberFormat="1" applyFont="1" applyBorder="1" applyAlignment="1">
      <alignment horizontal="center"/>
    </xf>
    <xf numFmtId="164" fontId="15" fillId="0" borderId="2" xfId="0" applyNumberFormat="1" applyFont="1" applyBorder="1" applyAlignment="1">
      <alignment horizontal="center"/>
    </xf>
    <xf numFmtId="164" fontId="14" fillId="0" borderId="0" xfId="0" applyNumberFormat="1" applyFont="1" applyAlignment="1">
      <alignment horizontal="center"/>
    </xf>
    <xf numFmtId="164" fontId="15" fillId="0" borderId="0" xfId="0" applyNumberFormat="1" applyFont="1" applyAlignment="1">
      <alignment horizontal="center"/>
    </xf>
    <xf numFmtId="164" fontId="15" fillId="0" borderId="17" xfId="0" applyNumberFormat="1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7" fillId="0" borderId="17" xfId="0" applyFont="1" applyBorder="1" applyAlignment="1">
      <alignment horizontal="center"/>
    </xf>
    <xf numFmtId="49" fontId="0" fillId="0" borderId="15" xfId="0" applyNumberFormat="1" applyBorder="1"/>
    <xf numFmtId="49" fontId="0" fillId="0" borderId="17" xfId="0" applyNumberFormat="1" applyBorder="1"/>
    <xf numFmtId="0" fontId="0" fillId="0" borderId="15" xfId="0" applyBorder="1" applyAlignment="1">
      <alignment horizontal="center"/>
    </xf>
    <xf numFmtId="49" fontId="0" fillId="0" borderId="2" xfId="0" applyNumberFormat="1" applyBorder="1"/>
    <xf numFmtId="166" fontId="0" fillId="0" borderId="2" xfId="0" applyNumberFormat="1" applyBorder="1" applyAlignment="1">
      <alignment horizontal="center"/>
    </xf>
    <xf numFmtId="166" fontId="0" fillId="0" borderId="0" xfId="0" applyNumberFormat="1" applyAlignment="1">
      <alignment horizontal="center"/>
    </xf>
    <xf numFmtId="166" fontId="4" fillId="0" borderId="2" xfId="0" applyNumberFormat="1" applyFont="1" applyBorder="1" applyAlignment="1">
      <alignment horizontal="center"/>
    </xf>
    <xf numFmtId="166" fontId="4" fillId="0" borderId="0" xfId="0" applyNumberFormat="1" applyFont="1" applyAlignment="1">
      <alignment horizontal="center"/>
    </xf>
    <xf numFmtId="166" fontId="4" fillId="0" borderId="17" xfId="0" applyNumberFormat="1" applyFont="1" applyBorder="1" applyAlignment="1">
      <alignment horizontal="center"/>
    </xf>
    <xf numFmtId="0" fontId="18" fillId="0" borderId="0" xfId="0" applyFont="1"/>
    <xf numFmtId="164" fontId="0" fillId="0" borderId="15" xfId="0" applyNumberFormat="1" applyBorder="1" applyAlignment="1">
      <alignment horizontal="center"/>
    </xf>
    <xf numFmtId="164" fontId="0" fillId="0" borderId="2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17" xfId="0" applyNumberFormat="1" applyBorder="1" applyAlignment="1">
      <alignment horizontal="right"/>
    </xf>
    <xf numFmtId="166" fontId="0" fillId="0" borderId="0" xfId="0" applyNumberFormat="1" applyAlignment="1">
      <alignment horizontal="right"/>
    </xf>
    <xf numFmtId="166" fontId="0" fillId="0" borderId="17" xfId="0" applyNumberFormat="1" applyBorder="1" applyAlignment="1">
      <alignment horizontal="right"/>
    </xf>
    <xf numFmtId="166" fontId="4" fillId="0" borderId="2" xfId="0" applyNumberFormat="1" applyFont="1" applyBorder="1" applyAlignment="1">
      <alignment horizontal="right"/>
    </xf>
    <xf numFmtId="166" fontId="4" fillId="0" borderId="0" xfId="0" applyNumberFormat="1" applyFont="1" applyAlignment="1">
      <alignment horizontal="right"/>
    </xf>
    <xf numFmtId="166" fontId="4" fillId="0" borderId="17" xfId="0" applyNumberFormat="1" applyFont="1" applyBorder="1" applyAlignment="1">
      <alignment horizontal="right"/>
    </xf>
    <xf numFmtId="49" fontId="0" fillId="0" borderId="15" xfId="0" applyNumberFormat="1" applyBorder="1" applyAlignment="1">
      <alignment horizontal="center"/>
    </xf>
    <xf numFmtId="0" fontId="0" fillId="0" borderId="17" xfId="0" applyBorder="1"/>
    <xf numFmtId="0" fontId="0" fillId="0" borderId="17" xfId="0" applyBorder="1" applyAlignment="1">
      <alignment horizontal="right"/>
    </xf>
    <xf numFmtId="164" fontId="0" fillId="5" borderId="2" xfId="0" applyNumberFormat="1" applyFill="1" applyBorder="1" applyAlignment="1">
      <alignment horizontal="center"/>
    </xf>
    <xf numFmtId="164" fontId="0" fillId="6" borderId="0" xfId="0" applyNumberFormat="1" applyFill="1" applyAlignment="1">
      <alignment horizontal="center"/>
    </xf>
    <xf numFmtId="164" fontId="0" fillId="7" borderId="0" xfId="0" applyNumberFormat="1" applyFill="1" applyAlignment="1">
      <alignment horizontal="center"/>
    </xf>
    <xf numFmtId="164" fontId="0" fillId="8" borderId="0" xfId="0" applyNumberFormat="1" applyFill="1" applyAlignment="1">
      <alignment horizontal="center"/>
    </xf>
    <xf numFmtId="164" fontId="0" fillId="9" borderId="17" xfId="0" applyNumberFormat="1" applyFill="1" applyBorder="1" applyAlignment="1">
      <alignment horizontal="center"/>
    </xf>
    <xf numFmtId="167" fontId="0" fillId="0" borderId="2" xfId="0" applyNumberFormat="1" applyBorder="1" applyAlignment="1">
      <alignment horizontal="center"/>
    </xf>
    <xf numFmtId="168" fontId="0" fillId="0" borderId="0" xfId="0" applyNumberFormat="1" applyAlignment="1">
      <alignment horizontal="center"/>
    </xf>
    <xf numFmtId="169" fontId="0" fillId="0" borderId="0" xfId="0" applyNumberFormat="1" applyAlignment="1">
      <alignment horizontal="center"/>
    </xf>
    <xf numFmtId="170" fontId="0" fillId="0" borderId="0" xfId="0" applyNumberFormat="1" applyAlignment="1">
      <alignment horizontal="center"/>
    </xf>
    <xf numFmtId="171" fontId="0" fillId="0" borderId="0" xfId="0" applyNumberFormat="1" applyAlignment="1">
      <alignment horizontal="center"/>
    </xf>
    <xf numFmtId="0" fontId="2" fillId="0" borderId="0" xfId="2" applyFont="1"/>
    <xf numFmtId="1" fontId="0" fillId="0" borderId="0" xfId="0" applyNumberFormat="1" applyAlignment="1">
      <alignment horizontal="left"/>
    </xf>
    <xf numFmtId="164" fontId="0" fillId="0" borderId="15" xfId="0" applyNumberFormat="1" applyBorder="1" applyAlignment="1">
      <alignment horizontal="left"/>
    </xf>
    <xf numFmtId="166" fontId="0" fillId="0" borderId="0" xfId="0" applyNumberFormat="1" applyAlignment="1">
      <alignment horizontal="left"/>
    </xf>
    <xf numFmtId="164" fontId="0" fillId="6" borderId="2" xfId="0" applyNumberFormat="1" applyFill="1" applyBorder="1" applyAlignment="1">
      <alignment horizontal="center"/>
    </xf>
    <xf numFmtId="172" fontId="0" fillId="0" borderId="0" xfId="0" applyNumberFormat="1" applyAlignment="1">
      <alignment horizontal="center"/>
    </xf>
    <xf numFmtId="173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49" fontId="21" fillId="0" borderId="0" xfId="0" applyNumberFormat="1" applyFont="1"/>
    <xf numFmtId="49" fontId="21" fillId="0" borderId="2" xfId="0" applyNumberFormat="1" applyFont="1" applyBorder="1"/>
    <xf numFmtId="49" fontId="21" fillId="0" borderId="17" xfId="0" applyNumberFormat="1" applyFont="1" applyBorder="1"/>
    <xf numFmtId="0" fontId="21" fillId="0" borderId="2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7" xfId="0" applyFont="1" applyBorder="1" applyAlignment="1">
      <alignment horizontal="center"/>
    </xf>
    <xf numFmtId="164" fontId="21" fillId="0" borderId="2" xfId="0" applyNumberFormat="1" applyFont="1" applyBorder="1" applyAlignment="1">
      <alignment horizontal="center"/>
    </xf>
    <xf numFmtId="164" fontId="21" fillId="0" borderId="0" xfId="0" applyNumberFormat="1" applyFont="1" applyAlignment="1">
      <alignment horizontal="center"/>
    </xf>
    <xf numFmtId="164" fontId="21" fillId="0" borderId="17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17" xfId="0" applyNumberFormat="1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49" fontId="0" fillId="0" borderId="16" xfId="0" applyNumberFormat="1" applyBorder="1"/>
    <xf numFmtId="164" fontId="0" fillId="0" borderId="16" xfId="0" applyNumberFormat="1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49" fontId="0" fillId="0" borderId="18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49" fontId="0" fillId="0" borderId="18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1" fillId="0" borderId="0" xfId="2" applyFont="1"/>
    <xf numFmtId="0" fontId="0" fillId="0" borderId="0" xfId="0" applyFont="1"/>
    <xf numFmtId="49" fontId="0" fillId="0" borderId="0" xfId="0" applyNumberFormat="1" applyAlignment="1"/>
    <xf numFmtId="0" fontId="0" fillId="0" borderId="15" xfId="0" applyFont="1" applyBorder="1" applyAlignment="1">
      <alignment horizontal="center" vertical="center" wrapText="1"/>
    </xf>
    <xf numFmtId="49" fontId="0" fillId="0" borderId="15" xfId="0" applyNumberFormat="1" applyFont="1" applyBorder="1" applyAlignment="1">
      <alignment horizontal="center" vertical="center" wrapText="1"/>
    </xf>
    <xf numFmtId="49" fontId="13" fillId="0" borderId="16" xfId="0" applyNumberFormat="1" applyFont="1" applyBorder="1" applyAlignment="1"/>
    <xf numFmtId="0" fontId="13" fillId="0" borderId="16" xfId="0" applyNumberFormat="1" applyFont="1" applyBorder="1" applyAlignment="1">
      <alignment horizontal="center"/>
    </xf>
    <xf numFmtId="0" fontId="0" fillId="0" borderId="2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17" xfId="0" applyNumberFormat="1" applyBorder="1" applyAlignment="1">
      <alignment horizontal="center"/>
    </xf>
    <xf numFmtId="0" fontId="0" fillId="0" borderId="2" xfId="0" applyNumberFormat="1" applyBorder="1" applyAlignment="1">
      <alignment horizontal="left"/>
    </xf>
    <xf numFmtId="0" fontId="0" fillId="0" borderId="0" xfId="0" applyNumberFormat="1" applyAlignment="1">
      <alignment horizontal="left"/>
    </xf>
    <xf numFmtId="0" fontId="0" fillId="0" borderId="17" xfId="0" applyNumberFormat="1" applyBorder="1" applyAlignment="1">
      <alignment horizontal="left"/>
    </xf>
    <xf numFmtId="49" fontId="14" fillId="0" borderId="0" xfId="0" applyNumberFormat="1" applyFont="1" applyAlignment="1"/>
    <xf numFmtId="49" fontId="14" fillId="0" borderId="2" xfId="0" applyNumberFormat="1" applyFont="1" applyBorder="1" applyAlignment="1"/>
    <xf numFmtId="49" fontId="15" fillId="0" borderId="17" xfId="0" applyNumberFormat="1" applyFont="1" applyBorder="1" applyAlignment="1"/>
    <xf numFmtId="0" fontId="16" fillId="0" borderId="2" xfId="0" applyNumberFormat="1" applyFont="1" applyBorder="1" applyAlignment="1">
      <alignment horizontal="center"/>
    </xf>
    <xf numFmtId="0" fontId="16" fillId="0" borderId="0" xfId="0" applyNumberFormat="1" applyFont="1" applyAlignment="1">
      <alignment horizontal="center"/>
    </xf>
    <xf numFmtId="0" fontId="17" fillId="0" borderId="17" xfId="0" applyNumberFormat="1" applyFont="1" applyBorder="1" applyAlignment="1">
      <alignment horizontal="center"/>
    </xf>
    <xf numFmtId="49" fontId="0" fillId="0" borderId="15" xfId="0" applyNumberFormat="1" applyBorder="1" applyAlignment="1"/>
    <xf numFmtId="49" fontId="0" fillId="0" borderId="17" xfId="0" applyNumberFormat="1" applyBorder="1" applyAlignment="1"/>
    <xf numFmtId="0" fontId="0" fillId="0" borderId="15" xfId="0" applyNumberFormat="1" applyBorder="1" applyAlignment="1">
      <alignment horizontal="center"/>
    </xf>
    <xf numFmtId="0" fontId="0" fillId="0" borderId="0" xfId="0" applyNumberFormat="1" applyFont="1"/>
    <xf numFmtId="49" fontId="0" fillId="0" borderId="2" xfId="0" applyNumberFormat="1" applyBorder="1" applyAlignme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top" wrapText="1"/>
    </xf>
    <xf numFmtId="166" fontId="0" fillId="0" borderId="2" xfId="0" applyNumberFormat="1" applyBorder="1" applyAlignment="1">
      <alignment horizontal="right"/>
    </xf>
    <xf numFmtId="165" fontId="0" fillId="0" borderId="0" xfId="0" applyNumberFormat="1"/>
    <xf numFmtId="0" fontId="0" fillId="0" borderId="0" xfId="0" applyAlignment="1"/>
    <xf numFmtId="0" fontId="0" fillId="0" borderId="15" xfId="0" applyFont="1" applyBorder="1" applyAlignment="1">
      <alignment horizontal="center"/>
    </xf>
    <xf numFmtId="49" fontId="0" fillId="0" borderId="15" xfId="0" applyNumberFormat="1" applyFont="1" applyBorder="1" applyAlignment="1">
      <alignment horizontal="center"/>
    </xf>
    <xf numFmtId="0" fontId="0" fillId="0" borderId="2" xfId="0" applyBorder="1" applyAlignment="1"/>
    <xf numFmtId="0" fontId="0" fillId="0" borderId="17" xfId="0" applyBorder="1" applyAlignment="1"/>
    <xf numFmtId="0" fontId="0" fillId="0" borderId="17" xfId="0" applyNumberFormat="1" applyBorder="1" applyAlignment="1">
      <alignment horizontal="right"/>
    </xf>
    <xf numFmtId="9" fontId="0" fillId="0" borderId="0" xfId="0" applyNumberFormat="1"/>
  </cellXfs>
  <cellStyles count="3">
    <cellStyle name="Hyperlink" xfId="1" builtinId="8"/>
    <cellStyle name="Normal" xfId="0" builtinId="0"/>
    <cellStyle name="Normal 2" xfId="2" xr:uid="{DB095466-B6AA-A84A-8C96-94F749CD14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AC0-554A-8198-FC0E6D8EEEF5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AC0-554A-8198-FC0E6D8EEEF5}"/>
              </c:ext>
            </c:extLst>
          </c:dPt>
          <c:dPt>
            <c:idx val="2"/>
            <c:invertIfNegative val="0"/>
            <c:bubble3D val="0"/>
            <c:spPr>
              <a:pattFill prst="pct10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AC0-554A-8198-FC0E6D8EEEF5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AC0-554A-8198-FC0E6D8EEEF5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/>
              </a:solidFill>
              <a:ln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9AC0-554A-8198-FC0E6D8EEEF5}"/>
              </c:ext>
            </c:extLst>
          </c:dPt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'pH of batters'!$A$78:$A$82</c:f>
              <c:strCache>
                <c:ptCount val="5"/>
                <c:pt idx="0">
                  <c:v>Starter</c:v>
                </c:pt>
                <c:pt idx="1">
                  <c:v>C</c:v>
                </c:pt>
                <c:pt idx="2">
                  <c:v>HSD</c:v>
                </c:pt>
                <c:pt idx="3">
                  <c:v>MID</c:v>
                </c:pt>
                <c:pt idx="4">
                  <c:v>HEW</c:v>
                </c:pt>
              </c:strCache>
            </c:strRef>
          </c:cat>
          <c:val>
            <c:numRef>
              <c:f>'pH of batters'!$B$78:$B$82</c:f>
              <c:numCache>
                <c:formatCode>0.00</c:formatCode>
                <c:ptCount val="5"/>
                <c:pt idx="0">
                  <c:v>4.3600000000000003</c:v>
                </c:pt>
                <c:pt idx="1">
                  <c:v>4.5599999999999996</c:v>
                </c:pt>
                <c:pt idx="2">
                  <c:v>4.76</c:v>
                </c:pt>
                <c:pt idx="3">
                  <c:v>5.16</c:v>
                </c:pt>
                <c:pt idx="4">
                  <c:v>6.19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C0-554A-8198-FC0E6D8EEE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60841695"/>
        <c:axId val="1060843343"/>
      </c:barChart>
      <c:catAx>
        <c:axId val="10608416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en-US"/>
          </a:p>
        </c:txPr>
        <c:crossAx val="1060843343"/>
        <c:crosses val="autoZero"/>
        <c:auto val="1"/>
        <c:lblAlgn val="ctr"/>
        <c:lblOffset val="100"/>
        <c:noMultiLvlLbl val="0"/>
      </c:catAx>
      <c:valAx>
        <c:axId val="10608433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80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</a:rPr>
                  <a:t>pH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en-US"/>
          </a:p>
        </c:txPr>
        <c:crossAx val="10608416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pH / Standardized coefficients(95% conf. interval)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B9D5E1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41B-4E62-85A7-4B51D117B41F}"/>
              </c:ext>
            </c:extLst>
          </c:dPt>
          <c:dPt>
            <c:idx val="1"/>
            <c:invertIfNegative val="0"/>
            <c:bubble3D val="0"/>
            <c:spPr>
              <a:solidFill>
                <a:srgbClr val="B9D5E1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41B-4E62-85A7-4B51D117B41F}"/>
              </c:ext>
            </c:extLst>
          </c:dPt>
          <c:dPt>
            <c:idx val="2"/>
            <c:invertIfNegative val="0"/>
            <c:bubble3D val="0"/>
            <c:spPr>
              <a:solidFill>
                <a:srgbClr val="B9D5E1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41B-4E62-85A7-4B51D117B41F}"/>
              </c:ext>
            </c:extLst>
          </c:dPt>
          <c:dPt>
            <c:idx val="3"/>
            <c:invertIfNegative val="0"/>
            <c:bubble3D val="0"/>
            <c:spPr>
              <a:solidFill>
                <a:srgbClr val="B9D5E1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A41B-4E62-85A7-4B51D117B41F}"/>
              </c:ext>
            </c:extLst>
          </c:dPt>
          <c:dPt>
            <c:idx val="4"/>
            <c:invertIfNegative val="0"/>
            <c:bubble3D val="0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41B-4E62-85A7-4B51D117B41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errBars>
            <c:errBarType val="both"/>
            <c:errValType val="cust"/>
            <c:noEndCap val="0"/>
            <c:plus>
              <c:numLit>
                <c:formatCode>General</c:formatCode>
                <c:ptCount val="5"/>
                <c:pt idx="0">
                  <c:v>9.6189766940467936E-3</c:v>
                </c:pt>
                <c:pt idx="1">
                  <c:v>9.6189766940468768E-3</c:v>
                </c:pt>
                <c:pt idx="2">
                  <c:v>9.6189766940468213E-3</c:v>
                </c:pt>
                <c:pt idx="3">
                  <c:v>9.6189766940467658E-3</c:v>
                </c:pt>
                <c:pt idx="4">
                  <c:v>0</c:v>
                </c:pt>
              </c:numLit>
            </c:plus>
            <c:minus>
              <c:numLit>
                <c:formatCode>General</c:formatCode>
                <c:ptCount val="5"/>
                <c:pt idx="0">
                  <c:v>9.6189766940468074E-3</c:v>
                </c:pt>
                <c:pt idx="1">
                  <c:v>9.6189766940468768E-3</c:v>
                </c:pt>
                <c:pt idx="2">
                  <c:v>9.6189766940467936E-3</c:v>
                </c:pt>
                <c:pt idx="3">
                  <c:v>9.6189766940468213E-3</c:v>
                </c:pt>
                <c:pt idx="4">
                  <c:v>0</c:v>
                </c:pt>
              </c:numLit>
            </c:minus>
          </c:errBars>
          <c:cat>
            <c:strRef>
              <c:f>ANOVA_pH!$B$89:$B$93</c:f>
              <c:strCache>
                <c:ptCount val="5"/>
                <c:pt idx="0">
                  <c:v>Sample-C</c:v>
                </c:pt>
                <c:pt idx="1">
                  <c:v>Sample-HEW</c:v>
                </c:pt>
                <c:pt idx="2">
                  <c:v>Sample-HSD</c:v>
                </c:pt>
                <c:pt idx="3">
                  <c:v>Sample-MID</c:v>
                </c:pt>
                <c:pt idx="4">
                  <c:v>Sample-Starter</c:v>
                </c:pt>
              </c:strCache>
            </c:strRef>
          </c:cat>
          <c:val>
            <c:numRef>
              <c:f>ANOVA_pH!$C$89:$C$93</c:f>
              <c:numCache>
                <c:formatCode>0.000</c:formatCode>
                <c:ptCount val="5"/>
                <c:pt idx="0">
                  <c:v>0.12554231106365571</c:v>
                </c:pt>
                <c:pt idx="1">
                  <c:v>1.1298807995729032</c:v>
                </c:pt>
                <c:pt idx="2">
                  <c:v>0.24696848078096223</c:v>
                </c:pt>
                <c:pt idx="3">
                  <c:v>0.49187889088875036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1B-4E62-85A7-4B51D117B4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-30"/>
        <c:axId val="1429853968"/>
        <c:axId val="1155703792"/>
      </c:barChart>
      <c:catAx>
        <c:axId val="14298539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Variable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one"/>
        <c:txPr>
          <a:bodyPr rot="0" vert="horz"/>
          <a:lstStyle/>
          <a:p>
            <a:pPr>
              <a:defRPr sz="700"/>
            </a:pPr>
            <a:endParaRPr lang="en-US"/>
          </a:p>
        </c:txPr>
        <c:crossAx val="1155703792"/>
        <c:crosses val="autoZero"/>
        <c:auto val="1"/>
        <c:lblAlgn val="ctr"/>
        <c:lblOffset val="100"/>
        <c:noMultiLvlLbl val="0"/>
      </c:catAx>
      <c:valAx>
        <c:axId val="115570379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Standardized coefficients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429853968"/>
        <c:crosses val="autoZero"/>
        <c:crossBetween val="between"/>
      </c:valAx>
      <c:spPr>
        <a:ln>
          <a:solidFill>
            <a:srgbClr val="C0C0C0"/>
          </a:solidFill>
          <a:prstDash val="solid"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pH / Standardized residuals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/>
          </c:tx>
          <c:spPr>
            <a:ln w="19050">
              <a:noFill/>
            </a:ln>
            <a:effectLst/>
          </c:spPr>
          <c:marker>
            <c:symbol val="circle"/>
            <c:size val="3"/>
          </c:marker>
          <c:dPt>
            <c:idx val="0"/>
            <c:marker>
              <c:spPr>
                <a:solidFill>
                  <a:srgbClr val="7A4900"/>
                </a:solidFill>
                <a:ln>
                  <a:solidFill>
                    <a:srgbClr val="7A49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0C91-4BC9-9774-58F9D6B77006}"/>
              </c:ext>
            </c:extLst>
          </c:dPt>
          <c:dPt>
            <c:idx val="1"/>
            <c:marker>
              <c:spPr>
                <a:solidFill>
                  <a:srgbClr val="7A4900"/>
                </a:solidFill>
                <a:ln>
                  <a:solidFill>
                    <a:srgbClr val="7A49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0C91-4BC9-9774-58F9D6B77006}"/>
              </c:ext>
            </c:extLst>
          </c:dPt>
          <c:dPt>
            <c:idx val="2"/>
            <c:marker>
              <c:spPr>
                <a:solidFill>
                  <a:srgbClr val="7A4900"/>
                </a:solidFill>
                <a:ln>
                  <a:solidFill>
                    <a:srgbClr val="7A49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0C91-4BC9-9774-58F9D6B77006}"/>
              </c:ext>
            </c:extLst>
          </c:dPt>
          <c:dPt>
            <c:idx val="3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0C91-4BC9-9774-58F9D6B77006}"/>
              </c:ext>
            </c:extLst>
          </c:dPt>
          <c:dPt>
            <c:idx val="4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0C91-4BC9-9774-58F9D6B77006}"/>
              </c:ext>
            </c:extLst>
          </c:dPt>
          <c:dPt>
            <c:idx val="5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0C91-4BC9-9774-58F9D6B77006}"/>
              </c:ext>
            </c:extLst>
          </c:dPt>
          <c:dPt>
            <c:idx val="6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0C91-4BC9-9774-58F9D6B77006}"/>
              </c:ext>
            </c:extLst>
          </c:dPt>
          <c:dPt>
            <c:idx val="7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0C91-4BC9-9774-58F9D6B77006}"/>
              </c:ext>
            </c:extLst>
          </c:dPt>
          <c:dPt>
            <c:idx val="8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0C91-4BC9-9774-58F9D6B77006}"/>
              </c:ext>
            </c:extLst>
          </c:dPt>
          <c:dPt>
            <c:idx val="9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0C91-4BC9-9774-58F9D6B77006}"/>
              </c:ext>
            </c:extLst>
          </c:dPt>
          <c:dPt>
            <c:idx val="10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C91-4BC9-9774-58F9D6B77006}"/>
              </c:ext>
            </c:extLst>
          </c:dPt>
          <c:dPt>
            <c:idx val="11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C91-4BC9-9774-58F9D6B77006}"/>
              </c:ext>
            </c:extLst>
          </c:dPt>
          <c:dPt>
            <c:idx val="12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C91-4BC9-9774-58F9D6B77006}"/>
              </c:ext>
            </c:extLst>
          </c:dPt>
          <c:dPt>
            <c:idx val="13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C91-4BC9-9774-58F9D6B77006}"/>
              </c:ext>
            </c:extLst>
          </c:dPt>
          <c:dPt>
            <c:idx val="14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0C91-4BC9-9774-58F9D6B77006}"/>
              </c:ext>
            </c:extLst>
          </c:dPt>
          <c:xVal>
            <c:numRef>
              <c:f>XLSTAT_20240327_095704_1_HID!$C$2:$C$16</c:f>
              <c:numCache>
                <c:formatCode>0.000</c:formatCode>
                <c:ptCount val="15"/>
                <c:pt idx="0">
                  <c:v>4.3600000000000003</c:v>
                </c:pt>
                <c:pt idx="1">
                  <c:v>4.3499999999999996</c:v>
                </c:pt>
                <c:pt idx="2">
                  <c:v>4.37</c:v>
                </c:pt>
                <c:pt idx="3">
                  <c:v>4.5599999999999996</c:v>
                </c:pt>
                <c:pt idx="4">
                  <c:v>4.5599999999999996</c:v>
                </c:pt>
                <c:pt idx="5">
                  <c:v>4.57</c:v>
                </c:pt>
                <c:pt idx="6">
                  <c:v>4.76</c:v>
                </c:pt>
                <c:pt idx="7">
                  <c:v>4.7699999999999996</c:v>
                </c:pt>
                <c:pt idx="8">
                  <c:v>4.75</c:v>
                </c:pt>
                <c:pt idx="9">
                  <c:v>5.16</c:v>
                </c:pt>
                <c:pt idx="10">
                  <c:v>5.16</c:v>
                </c:pt>
                <c:pt idx="11">
                  <c:v>5.15</c:v>
                </c:pt>
                <c:pt idx="12">
                  <c:v>6.19</c:v>
                </c:pt>
                <c:pt idx="13">
                  <c:v>6.18</c:v>
                </c:pt>
                <c:pt idx="14">
                  <c:v>6.2</c:v>
                </c:pt>
              </c:numCache>
            </c:numRef>
          </c:xVal>
          <c:yVal>
            <c:numRef>
              <c:f>XLSTAT_20240327_095704_1_HID!$F$2:$F$16</c:f>
              <c:numCache>
                <c:formatCode>0.000</c:formatCode>
                <c:ptCount val="15"/>
                <c:pt idx="0">
                  <c:v>0</c:v>
                </c:pt>
                <c:pt idx="1">
                  <c:v>-1.1677484162417731</c:v>
                </c:pt>
                <c:pt idx="2">
                  <c:v>1.1677484162416691</c:v>
                </c:pt>
                <c:pt idx="3">
                  <c:v>-0.38924947208062555</c:v>
                </c:pt>
                <c:pt idx="4">
                  <c:v>-0.38924947208062555</c:v>
                </c:pt>
                <c:pt idx="5">
                  <c:v>0.7784989441611474</c:v>
                </c:pt>
                <c:pt idx="6">
                  <c:v>0</c:v>
                </c:pt>
                <c:pt idx="7">
                  <c:v>1.1677484162416691</c:v>
                </c:pt>
                <c:pt idx="8">
                  <c:v>-1.1677484162416691</c:v>
                </c:pt>
                <c:pt idx="9">
                  <c:v>0.38924947208052185</c:v>
                </c:pt>
                <c:pt idx="10">
                  <c:v>0.38924947208052185</c:v>
                </c:pt>
                <c:pt idx="11">
                  <c:v>-0.7784989441611474</c:v>
                </c:pt>
                <c:pt idx="12">
                  <c:v>0</c:v>
                </c:pt>
                <c:pt idx="13">
                  <c:v>-1.1677484162417731</c:v>
                </c:pt>
                <c:pt idx="14">
                  <c:v>1.1677484162416691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C91-4BC9-9774-58F9D6B77006}"/>
            </c:ext>
          </c:extLst>
        </c:ser>
        <c:ser>
          <c:idx val="1"/>
          <c:order val="1"/>
          <c:tx>
            <c:v>C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4.5599999999999996</c:v>
              </c:pt>
            </c:numLit>
          </c:xVal>
          <c:yVal>
            <c:numLit>
              <c:formatCode>General</c:formatCode>
              <c:ptCount val="1"/>
              <c:pt idx="0">
                <c:v>-0.38924947208062555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0C91-4BC9-9774-58F9D6B77006}"/>
            </c:ext>
          </c:extLst>
        </c:ser>
        <c:ser>
          <c:idx val="2"/>
          <c:order val="2"/>
          <c:tx>
            <c:v>HEW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6.18</c:v>
              </c:pt>
            </c:numLit>
          </c:xVal>
          <c:yVal>
            <c:numLit>
              <c:formatCode>General</c:formatCode>
              <c:ptCount val="1"/>
              <c:pt idx="0">
                <c:v>-1.1677484162417731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0C91-4BC9-9774-58F9D6B77006}"/>
            </c:ext>
          </c:extLst>
        </c:ser>
        <c:ser>
          <c:idx val="3"/>
          <c:order val="3"/>
          <c:tx>
            <c:v>HSD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4.7699999999999996</c:v>
              </c:pt>
            </c:numLit>
          </c:xVal>
          <c:yVal>
            <c:numLit>
              <c:formatCode>General</c:formatCode>
              <c:ptCount val="1"/>
              <c:pt idx="0">
                <c:v>1.1677484162416691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0C91-4BC9-9774-58F9D6B77006}"/>
            </c:ext>
          </c:extLst>
        </c:ser>
        <c:ser>
          <c:idx val="4"/>
          <c:order val="4"/>
          <c:tx>
            <c:v>MID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5.16</c:v>
              </c:pt>
            </c:numLit>
          </c:xVal>
          <c:yVal>
            <c:numLit>
              <c:formatCode>General</c:formatCode>
              <c:ptCount val="1"/>
              <c:pt idx="0">
                <c:v>0.38924947208052185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0C91-4BC9-9774-58F9D6B77006}"/>
            </c:ext>
          </c:extLst>
        </c:ser>
        <c:ser>
          <c:idx val="5"/>
          <c:order val="5"/>
          <c:tx>
            <c:v>Starter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7A4900"/>
              </a:solidFill>
              <a:ln>
                <a:solidFill>
                  <a:srgbClr val="7A49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4.3499999999999996</c:v>
              </c:pt>
            </c:numLit>
          </c:xVal>
          <c:yVal>
            <c:numLit>
              <c:formatCode>General</c:formatCode>
              <c:ptCount val="1"/>
              <c:pt idx="0">
                <c:v>-1.1677484162417731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0C91-4BC9-9774-58F9D6B770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850608"/>
        <c:axId val="1155716192"/>
      </c:scatterChart>
      <c:valAx>
        <c:axId val="1429850608"/>
        <c:scaling>
          <c:orientation val="minMax"/>
          <c:max val="6.5"/>
          <c:min val="4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pH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700"/>
            </a:pPr>
            <a:endParaRPr lang="en-US"/>
          </a:p>
        </c:txPr>
        <c:crossAx val="1155716192"/>
        <c:crosses val="autoZero"/>
        <c:crossBetween val="midCat"/>
      </c:valAx>
      <c:valAx>
        <c:axId val="1155716192"/>
        <c:scaling>
          <c:orientation val="minMax"/>
          <c:max val="1.5"/>
          <c:min val="-1.5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Standardized residuals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429850608"/>
        <c:crosses val="autoZero"/>
        <c:crossBetween val="midCat"/>
      </c:valAx>
      <c:spPr>
        <a:ln>
          <a:solidFill>
            <a:srgbClr val="C0C0C0"/>
          </a:solidFill>
          <a:prstDash val="solid"/>
        </a:ln>
      </c:spPr>
    </c:plotArea>
    <c:legend>
      <c:legendPos val="b"/>
      <c:legendEntry>
        <c:idx val="0"/>
        <c:delete val="1"/>
      </c:legendEntry>
      <c:overlay val="0"/>
      <c:spPr>
        <a:ln w="6350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/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Pred(pH) / Standardized residuals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/>
          </c:tx>
          <c:spPr>
            <a:ln w="19050">
              <a:noFill/>
            </a:ln>
            <a:effectLst/>
          </c:spPr>
          <c:marker>
            <c:symbol val="circle"/>
            <c:size val="3"/>
          </c:marker>
          <c:dPt>
            <c:idx val="0"/>
            <c:marker>
              <c:spPr>
                <a:solidFill>
                  <a:srgbClr val="7A4900"/>
                </a:solidFill>
                <a:ln>
                  <a:solidFill>
                    <a:srgbClr val="7A49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B3A8-4697-8EA7-80CB783E3350}"/>
              </c:ext>
            </c:extLst>
          </c:dPt>
          <c:dPt>
            <c:idx val="1"/>
            <c:marker>
              <c:spPr>
                <a:solidFill>
                  <a:srgbClr val="7A4900"/>
                </a:solidFill>
                <a:ln>
                  <a:solidFill>
                    <a:srgbClr val="7A49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B3A8-4697-8EA7-80CB783E3350}"/>
              </c:ext>
            </c:extLst>
          </c:dPt>
          <c:dPt>
            <c:idx val="2"/>
            <c:marker>
              <c:spPr>
                <a:solidFill>
                  <a:srgbClr val="7A4900"/>
                </a:solidFill>
                <a:ln>
                  <a:solidFill>
                    <a:srgbClr val="7A49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B3A8-4697-8EA7-80CB783E3350}"/>
              </c:ext>
            </c:extLst>
          </c:dPt>
          <c:dPt>
            <c:idx val="3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B3A8-4697-8EA7-80CB783E3350}"/>
              </c:ext>
            </c:extLst>
          </c:dPt>
          <c:dPt>
            <c:idx val="4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B3A8-4697-8EA7-80CB783E3350}"/>
              </c:ext>
            </c:extLst>
          </c:dPt>
          <c:dPt>
            <c:idx val="5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B3A8-4697-8EA7-80CB783E3350}"/>
              </c:ext>
            </c:extLst>
          </c:dPt>
          <c:dPt>
            <c:idx val="6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B3A8-4697-8EA7-80CB783E3350}"/>
              </c:ext>
            </c:extLst>
          </c:dPt>
          <c:dPt>
            <c:idx val="7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B3A8-4697-8EA7-80CB783E3350}"/>
              </c:ext>
            </c:extLst>
          </c:dPt>
          <c:dPt>
            <c:idx val="8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B3A8-4697-8EA7-80CB783E3350}"/>
              </c:ext>
            </c:extLst>
          </c:dPt>
          <c:dPt>
            <c:idx val="9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B3A8-4697-8EA7-80CB783E3350}"/>
              </c:ext>
            </c:extLst>
          </c:dPt>
          <c:dPt>
            <c:idx val="10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B3A8-4697-8EA7-80CB783E3350}"/>
              </c:ext>
            </c:extLst>
          </c:dPt>
          <c:dPt>
            <c:idx val="11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B3A8-4697-8EA7-80CB783E3350}"/>
              </c:ext>
            </c:extLst>
          </c:dPt>
          <c:dPt>
            <c:idx val="12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3A8-4697-8EA7-80CB783E3350}"/>
              </c:ext>
            </c:extLst>
          </c:dPt>
          <c:dPt>
            <c:idx val="13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3A8-4697-8EA7-80CB783E3350}"/>
              </c:ext>
            </c:extLst>
          </c:dPt>
          <c:dPt>
            <c:idx val="14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3A8-4697-8EA7-80CB783E3350}"/>
              </c:ext>
            </c:extLst>
          </c:dPt>
          <c:xVal>
            <c:numRef>
              <c:f>XLSTAT_20240327_095704_1_HID!$D$2:$D$16</c:f>
              <c:numCache>
                <c:formatCode>0.000</c:formatCode>
                <c:ptCount val="15"/>
                <c:pt idx="0">
                  <c:v>4.3600000000000003</c:v>
                </c:pt>
                <c:pt idx="1">
                  <c:v>4.3600000000000003</c:v>
                </c:pt>
                <c:pt idx="2">
                  <c:v>4.3600000000000003</c:v>
                </c:pt>
                <c:pt idx="3">
                  <c:v>4.5633333333333335</c:v>
                </c:pt>
                <c:pt idx="4">
                  <c:v>4.5633333333333335</c:v>
                </c:pt>
                <c:pt idx="5">
                  <c:v>4.5633333333333335</c:v>
                </c:pt>
                <c:pt idx="6">
                  <c:v>4.76</c:v>
                </c:pt>
                <c:pt idx="7">
                  <c:v>4.76</c:v>
                </c:pt>
                <c:pt idx="8">
                  <c:v>4.76</c:v>
                </c:pt>
                <c:pt idx="9">
                  <c:v>5.1566666666666672</c:v>
                </c:pt>
                <c:pt idx="10">
                  <c:v>5.1566666666666672</c:v>
                </c:pt>
                <c:pt idx="11">
                  <c:v>5.1566666666666672</c:v>
                </c:pt>
                <c:pt idx="12">
                  <c:v>6.19</c:v>
                </c:pt>
                <c:pt idx="13">
                  <c:v>6.19</c:v>
                </c:pt>
                <c:pt idx="14">
                  <c:v>6.19</c:v>
                </c:pt>
              </c:numCache>
            </c:numRef>
          </c:xVal>
          <c:yVal>
            <c:numRef>
              <c:f>XLSTAT_20240327_095704_1_HID!$F$2:$F$16</c:f>
              <c:numCache>
                <c:formatCode>0.000</c:formatCode>
                <c:ptCount val="15"/>
                <c:pt idx="0">
                  <c:v>0</c:v>
                </c:pt>
                <c:pt idx="1">
                  <c:v>-1.1677484162417731</c:v>
                </c:pt>
                <c:pt idx="2">
                  <c:v>1.1677484162416691</c:v>
                </c:pt>
                <c:pt idx="3">
                  <c:v>-0.38924947208062555</c:v>
                </c:pt>
                <c:pt idx="4">
                  <c:v>-0.38924947208062555</c:v>
                </c:pt>
                <c:pt idx="5">
                  <c:v>0.7784989441611474</c:v>
                </c:pt>
                <c:pt idx="6">
                  <c:v>0</c:v>
                </c:pt>
                <c:pt idx="7">
                  <c:v>1.1677484162416691</c:v>
                </c:pt>
                <c:pt idx="8">
                  <c:v>-1.1677484162416691</c:v>
                </c:pt>
                <c:pt idx="9">
                  <c:v>0.38924947208052185</c:v>
                </c:pt>
                <c:pt idx="10">
                  <c:v>0.38924947208052185</c:v>
                </c:pt>
                <c:pt idx="11">
                  <c:v>-0.7784989441611474</c:v>
                </c:pt>
                <c:pt idx="12">
                  <c:v>0</c:v>
                </c:pt>
                <c:pt idx="13">
                  <c:v>-1.1677484162417731</c:v>
                </c:pt>
                <c:pt idx="14">
                  <c:v>1.1677484162416691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3A8-4697-8EA7-80CB783E3350}"/>
            </c:ext>
          </c:extLst>
        </c:ser>
        <c:ser>
          <c:idx val="1"/>
          <c:order val="1"/>
          <c:tx>
            <c:v>C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4.5633333333333335</c:v>
              </c:pt>
            </c:numLit>
          </c:xVal>
          <c:yVal>
            <c:numLit>
              <c:formatCode>General</c:formatCode>
              <c:ptCount val="1"/>
              <c:pt idx="0">
                <c:v>-0.38924947208062555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B3A8-4697-8EA7-80CB783E3350}"/>
            </c:ext>
          </c:extLst>
        </c:ser>
        <c:ser>
          <c:idx val="2"/>
          <c:order val="2"/>
          <c:tx>
            <c:v>HEW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6.19</c:v>
              </c:pt>
            </c:numLit>
          </c:xVal>
          <c:yVal>
            <c:numLit>
              <c:formatCode>General</c:formatCode>
              <c:ptCount val="1"/>
              <c:pt idx="0">
                <c:v>-1.1677484162417731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B3A8-4697-8EA7-80CB783E3350}"/>
            </c:ext>
          </c:extLst>
        </c:ser>
        <c:ser>
          <c:idx val="3"/>
          <c:order val="3"/>
          <c:tx>
            <c:v>HSD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4.76</c:v>
              </c:pt>
            </c:numLit>
          </c:xVal>
          <c:yVal>
            <c:numLit>
              <c:formatCode>General</c:formatCode>
              <c:ptCount val="1"/>
              <c:pt idx="0">
                <c:v>1.1677484162416691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B3A8-4697-8EA7-80CB783E3350}"/>
            </c:ext>
          </c:extLst>
        </c:ser>
        <c:ser>
          <c:idx val="4"/>
          <c:order val="4"/>
          <c:tx>
            <c:v>MID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5.1566666666666672</c:v>
              </c:pt>
            </c:numLit>
          </c:xVal>
          <c:yVal>
            <c:numLit>
              <c:formatCode>General</c:formatCode>
              <c:ptCount val="1"/>
              <c:pt idx="0">
                <c:v>0.38924947208052185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B3A8-4697-8EA7-80CB783E3350}"/>
            </c:ext>
          </c:extLst>
        </c:ser>
        <c:ser>
          <c:idx val="5"/>
          <c:order val="5"/>
          <c:tx>
            <c:v>Starter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7A4900"/>
              </a:solidFill>
              <a:ln>
                <a:solidFill>
                  <a:srgbClr val="7A49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4.3600000000000003</c:v>
              </c:pt>
            </c:numLit>
          </c:xVal>
          <c:yVal>
            <c:numLit>
              <c:formatCode>General</c:formatCode>
              <c:ptCount val="1"/>
              <c:pt idx="0">
                <c:v>-1.1677484162417731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B3A8-4697-8EA7-80CB783E33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862608"/>
        <c:axId val="1155698832"/>
      </c:scatterChart>
      <c:valAx>
        <c:axId val="1429862608"/>
        <c:scaling>
          <c:orientation val="minMax"/>
          <c:max val="6.5"/>
          <c:min val="4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Pred(pH)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700"/>
            </a:pPr>
            <a:endParaRPr lang="en-US"/>
          </a:p>
        </c:txPr>
        <c:crossAx val="1155698832"/>
        <c:crosses val="autoZero"/>
        <c:crossBetween val="midCat"/>
      </c:valAx>
      <c:valAx>
        <c:axId val="1155698832"/>
        <c:scaling>
          <c:orientation val="minMax"/>
          <c:max val="1.5"/>
          <c:min val="-1.5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Standardized residuals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429862608"/>
        <c:crosses val="autoZero"/>
        <c:crossBetween val="midCat"/>
      </c:valAx>
      <c:spPr>
        <a:ln>
          <a:solidFill>
            <a:srgbClr val="C0C0C0"/>
          </a:solidFill>
          <a:prstDash val="solid"/>
        </a:ln>
      </c:spPr>
    </c:plotArea>
    <c:legend>
      <c:legendPos val="b"/>
      <c:legendEntry>
        <c:idx val="0"/>
        <c:delete val="1"/>
      </c:legendEntry>
      <c:overlay val="0"/>
      <c:spPr>
        <a:ln w="6350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/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Pred(pH) - pH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/>
          </c:tx>
          <c:spPr>
            <a:ln w="19050">
              <a:noFill/>
            </a:ln>
            <a:effectLst/>
          </c:spPr>
          <c:marker>
            <c:symbol val="circle"/>
            <c:size val="3"/>
          </c:marker>
          <c:dPt>
            <c:idx val="0"/>
            <c:marker>
              <c:spPr>
                <a:solidFill>
                  <a:srgbClr val="7A4900"/>
                </a:solidFill>
                <a:ln>
                  <a:solidFill>
                    <a:srgbClr val="7A49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237D-4F35-8111-1B6B2FAD0D37}"/>
              </c:ext>
            </c:extLst>
          </c:dPt>
          <c:dPt>
            <c:idx val="1"/>
            <c:marker>
              <c:spPr>
                <a:solidFill>
                  <a:srgbClr val="7A4900"/>
                </a:solidFill>
                <a:ln>
                  <a:solidFill>
                    <a:srgbClr val="7A49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237D-4F35-8111-1B6B2FAD0D37}"/>
              </c:ext>
            </c:extLst>
          </c:dPt>
          <c:dPt>
            <c:idx val="2"/>
            <c:marker>
              <c:spPr>
                <a:solidFill>
                  <a:srgbClr val="7A4900"/>
                </a:solidFill>
                <a:ln>
                  <a:solidFill>
                    <a:srgbClr val="7A49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237D-4F35-8111-1B6B2FAD0D37}"/>
              </c:ext>
            </c:extLst>
          </c:dPt>
          <c:dPt>
            <c:idx val="3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237D-4F35-8111-1B6B2FAD0D37}"/>
              </c:ext>
            </c:extLst>
          </c:dPt>
          <c:dPt>
            <c:idx val="4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237D-4F35-8111-1B6B2FAD0D37}"/>
              </c:ext>
            </c:extLst>
          </c:dPt>
          <c:dPt>
            <c:idx val="5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237D-4F35-8111-1B6B2FAD0D37}"/>
              </c:ext>
            </c:extLst>
          </c:dPt>
          <c:dPt>
            <c:idx val="6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237D-4F35-8111-1B6B2FAD0D37}"/>
              </c:ext>
            </c:extLst>
          </c:dPt>
          <c:dPt>
            <c:idx val="7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237D-4F35-8111-1B6B2FAD0D37}"/>
              </c:ext>
            </c:extLst>
          </c:dPt>
          <c:dPt>
            <c:idx val="8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237D-4F35-8111-1B6B2FAD0D37}"/>
              </c:ext>
            </c:extLst>
          </c:dPt>
          <c:dPt>
            <c:idx val="9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237D-4F35-8111-1B6B2FAD0D37}"/>
              </c:ext>
            </c:extLst>
          </c:dPt>
          <c:dPt>
            <c:idx val="10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37D-4F35-8111-1B6B2FAD0D37}"/>
              </c:ext>
            </c:extLst>
          </c:dPt>
          <c:dPt>
            <c:idx val="11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37D-4F35-8111-1B6B2FAD0D37}"/>
              </c:ext>
            </c:extLst>
          </c:dPt>
          <c:dPt>
            <c:idx val="12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37D-4F35-8111-1B6B2FAD0D37}"/>
              </c:ext>
            </c:extLst>
          </c:dPt>
          <c:dPt>
            <c:idx val="13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37D-4F35-8111-1B6B2FAD0D37}"/>
              </c:ext>
            </c:extLst>
          </c:dPt>
          <c:dPt>
            <c:idx val="14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37D-4F35-8111-1B6B2FAD0D37}"/>
              </c:ext>
            </c:extLst>
          </c:dPt>
          <c:xVal>
            <c:numRef>
              <c:f>XLSTAT_20240327_095704_1_HID!$D$2:$D$16</c:f>
              <c:numCache>
                <c:formatCode>0.000</c:formatCode>
                <c:ptCount val="15"/>
                <c:pt idx="0">
                  <c:v>4.3600000000000003</c:v>
                </c:pt>
                <c:pt idx="1">
                  <c:v>4.3600000000000003</c:v>
                </c:pt>
                <c:pt idx="2">
                  <c:v>4.3600000000000003</c:v>
                </c:pt>
                <c:pt idx="3">
                  <c:v>4.5633333333333335</c:v>
                </c:pt>
                <c:pt idx="4">
                  <c:v>4.5633333333333335</c:v>
                </c:pt>
                <c:pt idx="5">
                  <c:v>4.5633333333333335</c:v>
                </c:pt>
                <c:pt idx="6">
                  <c:v>4.76</c:v>
                </c:pt>
                <c:pt idx="7">
                  <c:v>4.76</c:v>
                </c:pt>
                <c:pt idx="8">
                  <c:v>4.76</c:v>
                </c:pt>
                <c:pt idx="9">
                  <c:v>5.1566666666666672</c:v>
                </c:pt>
                <c:pt idx="10">
                  <c:v>5.1566666666666672</c:v>
                </c:pt>
                <c:pt idx="11">
                  <c:v>5.1566666666666672</c:v>
                </c:pt>
                <c:pt idx="12">
                  <c:v>6.19</c:v>
                </c:pt>
                <c:pt idx="13">
                  <c:v>6.19</c:v>
                </c:pt>
                <c:pt idx="14">
                  <c:v>6.19</c:v>
                </c:pt>
              </c:numCache>
            </c:numRef>
          </c:xVal>
          <c:yVal>
            <c:numRef>
              <c:f>XLSTAT_20240327_095704_1_HID!$C$2:$C$16</c:f>
              <c:numCache>
                <c:formatCode>0.000</c:formatCode>
                <c:ptCount val="15"/>
                <c:pt idx="0">
                  <c:v>4.3600000000000003</c:v>
                </c:pt>
                <c:pt idx="1">
                  <c:v>4.3499999999999996</c:v>
                </c:pt>
                <c:pt idx="2">
                  <c:v>4.37</c:v>
                </c:pt>
                <c:pt idx="3">
                  <c:v>4.5599999999999996</c:v>
                </c:pt>
                <c:pt idx="4">
                  <c:v>4.5599999999999996</c:v>
                </c:pt>
                <c:pt idx="5">
                  <c:v>4.57</c:v>
                </c:pt>
                <c:pt idx="6">
                  <c:v>4.76</c:v>
                </c:pt>
                <c:pt idx="7">
                  <c:v>4.7699999999999996</c:v>
                </c:pt>
                <c:pt idx="8">
                  <c:v>4.75</c:v>
                </c:pt>
                <c:pt idx="9">
                  <c:v>5.16</c:v>
                </c:pt>
                <c:pt idx="10">
                  <c:v>5.16</c:v>
                </c:pt>
                <c:pt idx="11">
                  <c:v>5.15</c:v>
                </c:pt>
                <c:pt idx="12">
                  <c:v>6.19</c:v>
                </c:pt>
                <c:pt idx="13">
                  <c:v>6.18</c:v>
                </c:pt>
                <c:pt idx="14">
                  <c:v>6.2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37D-4F35-8111-1B6B2FAD0D37}"/>
            </c:ext>
          </c:extLst>
        </c:ser>
        <c:ser>
          <c:idx val="1"/>
          <c:order val="1"/>
          <c:tx>
            <c:v>C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4.5633333333333335</c:v>
              </c:pt>
            </c:numLit>
          </c:xVal>
          <c:yVal>
            <c:numLit>
              <c:formatCode>General</c:formatCode>
              <c:ptCount val="1"/>
              <c:pt idx="0">
                <c:v>4.5599999999999996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237D-4F35-8111-1B6B2FAD0D37}"/>
            </c:ext>
          </c:extLst>
        </c:ser>
        <c:ser>
          <c:idx val="2"/>
          <c:order val="2"/>
          <c:tx>
            <c:v>HEW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6.19</c:v>
              </c:pt>
            </c:numLit>
          </c:xVal>
          <c:yVal>
            <c:numLit>
              <c:formatCode>General</c:formatCode>
              <c:ptCount val="1"/>
              <c:pt idx="0">
                <c:v>6.18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237D-4F35-8111-1B6B2FAD0D37}"/>
            </c:ext>
          </c:extLst>
        </c:ser>
        <c:ser>
          <c:idx val="3"/>
          <c:order val="3"/>
          <c:tx>
            <c:v>HSD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4.76</c:v>
              </c:pt>
            </c:numLit>
          </c:xVal>
          <c:yVal>
            <c:numLit>
              <c:formatCode>General</c:formatCode>
              <c:ptCount val="1"/>
              <c:pt idx="0">
                <c:v>4.7699999999999996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237D-4F35-8111-1B6B2FAD0D37}"/>
            </c:ext>
          </c:extLst>
        </c:ser>
        <c:ser>
          <c:idx val="4"/>
          <c:order val="4"/>
          <c:tx>
            <c:v>MID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5.1566666666666672</c:v>
              </c:pt>
            </c:numLit>
          </c:xVal>
          <c:yVal>
            <c:numLit>
              <c:formatCode>General</c:formatCode>
              <c:ptCount val="1"/>
              <c:pt idx="0">
                <c:v>5.16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237D-4F35-8111-1B6B2FAD0D37}"/>
            </c:ext>
          </c:extLst>
        </c:ser>
        <c:ser>
          <c:idx val="5"/>
          <c:order val="5"/>
          <c:tx>
            <c:v>Starter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7A4900"/>
              </a:solidFill>
              <a:ln>
                <a:solidFill>
                  <a:srgbClr val="7A49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4.3600000000000003</c:v>
              </c:pt>
            </c:numLit>
          </c:xVal>
          <c:yVal>
            <c:numLit>
              <c:formatCode>General</c:formatCode>
              <c:ptCount val="1"/>
              <c:pt idx="0">
                <c:v>4.3499999999999996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237D-4F35-8111-1B6B2FAD0D37}"/>
            </c:ext>
          </c:extLst>
        </c:ser>
        <c:ser>
          <c:idx val="6"/>
          <c:order val="6"/>
          <c:tx>
            <c:v/>
          </c:tx>
          <c:spPr>
            <a:ln w="6350">
              <a:solidFill>
                <a:srgbClr val="989898"/>
              </a:solidFill>
              <a:prstDash val="solid"/>
            </a:ln>
            <a:effectLst/>
          </c:spPr>
          <c:marker>
            <c:symbol val="none"/>
          </c:marker>
          <c:xVal>
            <c:numRef>
              <c:f>XLSTAT_20240327_095704_1_HID1!xdata1</c:f>
              <c:numCache>
                <c:formatCode>General</c:formatCode>
                <c:ptCount val="70"/>
                <c:pt idx="0">
                  <c:v>4.2868000000000004</c:v>
                </c:pt>
                <c:pt idx="1">
                  <c:v>4.3323246376811602</c:v>
                </c:pt>
                <c:pt idx="2">
                  <c:v>4.377849275362319</c:v>
                </c:pt>
                <c:pt idx="3">
                  <c:v>4.4233739130434788</c:v>
                </c:pt>
                <c:pt idx="4">
                  <c:v>4.4688985507246377</c:v>
                </c:pt>
                <c:pt idx="5">
                  <c:v>4.5144231884057975</c:v>
                </c:pt>
                <c:pt idx="6">
                  <c:v>4.5599478260869564</c:v>
                </c:pt>
                <c:pt idx="7">
                  <c:v>4.6054724637681161</c:v>
                </c:pt>
                <c:pt idx="8">
                  <c:v>4.6509971014492759</c:v>
                </c:pt>
                <c:pt idx="9">
                  <c:v>4.6965217391304348</c:v>
                </c:pt>
                <c:pt idx="10">
                  <c:v>4.7420463768115946</c:v>
                </c:pt>
                <c:pt idx="11">
                  <c:v>4.7875710144927535</c:v>
                </c:pt>
                <c:pt idx="12">
                  <c:v>4.8330956521739132</c:v>
                </c:pt>
                <c:pt idx="13">
                  <c:v>4.878620289855073</c:v>
                </c:pt>
                <c:pt idx="14">
                  <c:v>4.9241449275362319</c:v>
                </c:pt>
                <c:pt idx="15">
                  <c:v>4.9696695652173917</c:v>
                </c:pt>
                <c:pt idx="16">
                  <c:v>5.0151942028985506</c:v>
                </c:pt>
                <c:pt idx="17">
                  <c:v>5.0607188405797103</c:v>
                </c:pt>
                <c:pt idx="18">
                  <c:v>5.1062434782608692</c:v>
                </c:pt>
                <c:pt idx="19">
                  <c:v>5.151768115942029</c:v>
                </c:pt>
                <c:pt idx="20">
                  <c:v>5.1972927536231879</c:v>
                </c:pt>
                <c:pt idx="21">
                  <c:v>5.2428173913043477</c:v>
                </c:pt>
                <c:pt idx="22">
                  <c:v>5.2883420289855074</c:v>
                </c:pt>
                <c:pt idx="23">
                  <c:v>5.3338666666666663</c:v>
                </c:pt>
                <c:pt idx="24">
                  <c:v>5.3793913043478261</c:v>
                </c:pt>
                <c:pt idx="25">
                  <c:v>5.424915942028985</c:v>
                </c:pt>
                <c:pt idx="26">
                  <c:v>5.4704405797101447</c:v>
                </c:pt>
                <c:pt idx="27">
                  <c:v>5.5159652173913045</c:v>
                </c:pt>
                <c:pt idx="28">
                  <c:v>5.5614898550724634</c:v>
                </c:pt>
                <c:pt idx="29">
                  <c:v>5.6070144927536232</c:v>
                </c:pt>
                <c:pt idx="30">
                  <c:v>5.6525391304347821</c:v>
                </c:pt>
                <c:pt idx="31">
                  <c:v>5.6980637681159418</c:v>
                </c:pt>
                <c:pt idx="32">
                  <c:v>5.7435884057971016</c:v>
                </c:pt>
                <c:pt idx="33">
                  <c:v>5.7891130434782605</c:v>
                </c:pt>
                <c:pt idx="34">
                  <c:v>5.8346376811594203</c:v>
                </c:pt>
                <c:pt idx="35">
                  <c:v>5.8801623188405792</c:v>
                </c:pt>
                <c:pt idx="36">
                  <c:v>5.9256869565217389</c:v>
                </c:pt>
                <c:pt idx="37">
                  <c:v>5.9712115942028987</c:v>
                </c:pt>
                <c:pt idx="38">
                  <c:v>6.0167362318840576</c:v>
                </c:pt>
                <c:pt idx="39">
                  <c:v>6.0622608695652165</c:v>
                </c:pt>
                <c:pt idx="40">
                  <c:v>6.1077855072463763</c:v>
                </c:pt>
                <c:pt idx="41">
                  <c:v>6.153310144927536</c:v>
                </c:pt>
                <c:pt idx="42">
                  <c:v>6.1988347826086949</c:v>
                </c:pt>
                <c:pt idx="43">
                  <c:v>6.2443594202898547</c:v>
                </c:pt>
                <c:pt idx="44">
                  <c:v>6.2898840579710136</c:v>
                </c:pt>
                <c:pt idx="45">
                  <c:v>6.3354086956521733</c:v>
                </c:pt>
                <c:pt idx="46">
                  <c:v>6.3809333333333331</c:v>
                </c:pt>
                <c:pt idx="47">
                  <c:v>6.426457971014492</c:v>
                </c:pt>
                <c:pt idx="48">
                  <c:v>6.4719826086956518</c:v>
                </c:pt>
                <c:pt idx="49">
                  <c:v>6.5175072463768107</c:v>
                </c:pt>
                <c:pt idx="50">
                  <c:v>6.5630318840579704</c:v>
                </c:pt>
                <c:pt idx="51">
                  <c:v>6.6085565217391302</c:v>
                </c:pt>
                <c:pt idx="52">
                  <c:v>6.6540811594202891</c:v>
                </c:pt>
                <c:pt idx="53">
                  <c:v>6.699605797101448</c:v>
                </c:pt>
                <c:pt idx="54">
                  <c:v>6.7451304347826078</c:v>
                </c:pt>
                <c:pt idx="55">
                  <c:v>6.7906550724637675</c:v>
                </c:pt>
                <c:pt idx="56">
                  <c:v>6.8361797101449273</c:v>
                </c:pt>
                <c:pt idx="57">
                  <c:v>6.8817043478260862</c:v>
                </c:pt>
                <c:pt idx="58">
                  <c:v>6.9272289855072451</c:v>
                </c:pt>
                <c:pt idx="59">
                  <c:v>6.9727536231884049</c:v>
                </c:pt>
                <c:pt idx="60">
                  <c:v>7.0182782608695646</c:v>
                </c:pt>
                <c:pt idx="61">
                  <c:v>7.0638028985507244</c:v>
                </c:pt>
                <c:pt idx="62">
                  <c:v>7.1093275362318833</c:v>
                </c:pt>
                <c:pt idx="63">
                  <c:v>7.1548521739130422</c:v>
                </c:pt>
                <c:pt idx="64">
                  <c:v>7.200376811594202</c:v>
                </c:pt>
                <c:pt idx="65">
                  <c:v>7.2459014492753617</c:v>
                </c:pt>
                <c:pt idx="66">
                  <c:v>7.2914260869565206</c:v>
                </c:pt>
                <c:pt idx="67">
                  <c:v>7.3369507246376795</c:v>
                </c:pt>
                <c:pt idx="68">
                  <c:v>7.3824753623188393</c:v>
                </c:pt>
                <c:pt idx="69">
                  <c:v>7.427999999999999</c:v>
                </c:pt>
              </c:numCache>
            </c:numRef>
          </c:xVal>
          <c:yVal>
            <c:numRef>
              <c:f>XLSTAT_20240327_095704_1_HID1!ydata1</c:f>
              <c:numCache>
                <c:formatCode>General</c:formatCode>
                <c:ptCount val="70"/>
                <c:pt idx="0">
                  <c:v>4.2663486634376655</c:v>
                </c:pt>
                <c:pt idx="1">
                  <c:v>4.3119631578345547</c:v>
                </c:pt>
                <c:pt idx="2">
                  <c:v>4.357572138488325</c:v>
                </c:pt>
                <c:pt idx="3">
                  <c:v>4.4031755363271472</c:v>
                </c:pt>
                <c:pt idx="4">
                  <c:v>4.448773285805931</c:v>
                </c:pt>
                <c:pt idx="5">
                  <c:v>4.4943653251590163</c:v>
                </c:pt>
                <c:pt idx="6">
                  <c:v>4.5399515966446291</c:v>
                </c:pt>
                <c:pt idx="7">
                  <c:v>4.5855320467790222</c:v>
                </c:pt>
                <c:pt idx="8">
                  <c:v>4.6311066265581911</c:v>
                </c:pt>
                <c:pt idx="9">
                  <c:v>4.6766752916651591</c:v>
                </c:pt>
                <c:pt idx="10">
                  <c:v>4.7222380026608421</c:v>
                </c:pt>
                <c:pt idx="11">
                  <c:v>4.7677947251566426</c:v>
                </c:pt>
                <c:pt idx="12">
                  <c:v>4.8133454299670584</c:v>
                </c:pt>
                <c:pt idx="13">
                  <c:v>4.8588900932407499</c:v>
                </c:pt>
                <c:pt idx="14">
                  <c:v>4.9044286965687087</c:v>
                </c:pt>
                <c:pt idx="15">
                  <c:v>4.9499612270684068</c:v>
                </c:pt>
                <c:pt idx="16">
                  <c:v>4.995487677443009</c:v>
                </c:pt>
                <c:pt idx="17">
                  <c:v>5.0410080460150493</c:v>
                </c:pt>
                <c:pt idx="18">
                  <c:v>5.0865223367341788</c:v>
                </c:pt>
                <c:pt idx="19">
                  <c:v>5.1320305591589213</c:v>
                </c:pt>
                <c:pt idx="20">
                  <c:v>5.1775327284126211</c:v>
                </c:pt>
                <c:pt idx="21">
                  <c:v>5.223028865114073</c:v>
                </c:pt>
                <c:pt idx="22">
                  <c:v>5.2685189952835403</c:v>
                </c:pt>
                <c:pt idx="23">
                  <c:v>5.3140031502251954</c:v>
                </c:pt>
                <c:pt idx="24">
                  <c:v>5.3594813663871737</c:v>
                </c:pt>
                <c:pt idx="25">
                  <c:v>5.4049536852006943</c:v>
                </c:pt>
                <c:pt idx="26">
                  <c:v>5.4504201528998744</c:v>
                </c:pt>
                <c:pt idx="27">
                  <c:v>5.4958808203239959</c:v>
                </c:pt>
                <c:pt idx="28">
                  <c:v>5.5413357427041561</c:v>
                </c:pt>
                <c:pt idx="29">
                  <c:v>5.5867849794362794</c:v>
                </c:pt>
                <c:pt idx="30">
                  <c:v>5.6322285938425605</c:v>
                </c:pt>
                <c:pt idx="31">
                  <c:v>5.6776666529234321</c:v>
                </c:pt>
                <c:pt idx="32">
                  <c:v>5.7230992271021366</c:v>
                </c:pt>
                <c:pt idx="33">
                  <c:v>5.7685263899639789</c:v>
                </c:pt>
                <c:pt idx="34">
                  <c:v>5.813948217992265</c:v>
                </c:pt>
                <c:pt idx="35">
                  <c:v>5.8593647903028359</c:v>
                </c:pt>
                <c:pt idx="36">
                  <c:v>5.904776188379067</c:v>
                </c:pt>
                <c:pt idx="37">
                  <c:v>5.9501824958090044</c:v>
                </c:pt>
                <c:pt idx="38">
                  <c:v>5.9955837980262547</c:v>
                </c:pt>
                <c:pt idx="39">
                  <c:v>6.0409801820560567</c:v>
                </c:pt>
                <c:pt idx="40">
                  <c:v>6.086371736267834</c:v>
                </c:pt>
                <c:pt idx="41">
                  <c:v>6.1317585501353733</c:v>
                </c:pt>
                <c:pt idx="42">
                  <c:v>6.1771407140056214</c:v>
                </c:pt>
                <c:pt idx="43">
                  <c:v>6.2225183188769382</c:v>
                </c:pt>
                <c:pt idx="44">
                  <c:v>6.2678914561874848</c:v>
                </c:pt>
                <c:pt idx="45">
                  <c:v>6.313260217614312</c:v>
                </c:pt>
                <c:pt idx="46">
                  <c:v>6.3586246948835417</c:v>
                </c:pt>
                <c:pt idx="47">
                  <c:v>6.4039849795919288</c:v>
                </c:pt>
                <c:pt idx="48">
                  <c:v>6.4493411630399784</c:v>
                </c:pt>
                <c:pt idx="49">
                  <c:v>6.494693336076641</c:v>
                </c:pt>
                <c:pt idx="50">
                  <c:v>6.5400415889555861</c:v>
                </c:pt>
                <c:pt idx="51">
                  <c:v>6.5853860112028819</c:v>
                </c:pt>
                <c:pt idx="52">
                  <c:v>6.6307266914959015</c:v>
                </c:pt>
                <c:pt idx="53">
                  <c:v>6.6760637175531743</c:v>
                </c:pt>
                <c:pt idx="54">
                  <c:v>6.7213971760348414</c:v>
                </c:pt>
                <c:pt idx="55">
                  <c:v>6.7667271524533543</c:v>
                </c:pt>
                <c:pt idx="56">
                  <c:v>6.8120537310939913</c:v>
                </c:pt>
                <c:pt idx="57">
                  <c:v>6.8573769949447545</c:v>
                </c:pt>
                <c:pt idx="58">
                  <c:v>6.9026970256351801</c:v>
                </c:pt>
                <c:pt idx="59">
                  <c:v>6.9480139033835737</c:v>
                </c:pt>
                <c:pt idx="60">
                  <c:v>6.9933277069521926</c:v>
                </c:pt>
                <c:pt idx="61">
                  <c:v>7.0386385136098815</c:v>
                </c:pt>
                <c:pt idx="62">
                  <c:v>7.0839463991016567</c:v>
                </c:pt>
                <c:pt idx="63">
                  <c:v>7.1292514376247844</c:v>
                </c:pt>
                <c:pt idx="64">
                  <c:v>7.1745537018108383</c:v>
                </c:pt>
                <c:pt idx="65">
                  <c:v>7.2198532627133076</c:v>
                </c:pt>
                <c:pt idx="66">
                  <c:v>7.2651501898002939</c:v>
                </c:pt>
                <c:pt idx="67">
                  <c:v>7.3104445509518605</c:v>
                </c:pt>
                <c:pt idx="68">
                  <c:v>7.3557364124616331</c:v>
                </c:pt>
                <c:pt idx="69">
                  <c:v>7.401025839042247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5-237D-4F35-8111-1B6B2FAD0D37}"/>
            </c:ext>
          </c:extLst>
        </c:ser>
        <c:ser>
          <c:idx val="7"/>
          <c:order val="7"/>
          <c:tx>
            <c:v/>
          </c:tx>
          <c:spPr>
            <a:ln w="6350">
              <a:solidFill>
                <a:srgbClr val="989898"/>
              </a:solidFill>
              <a:prstDash val="solid"/>
            </a:ln>
            <a:effectLst/>
          </c:spPr>
          <c:marker>
            <c:symbol val="none"/>
          </c:marker>
          <c:xVal>
            <c:numRef>
              <c:f>XLSTAT_20240327_095704_1_HID1!xdata2</c:f>
              <c:numCache>
                <c:formatCode>General</c:formatCode>
                <c:ptCount val="70"/>
                <c:pt idx="0">
                  <c:v>3.488</c:v>
                </c:pt>
                <c:pt idx="1">
                  <c:v>3.5451014492753621</c:v>
                </c:pt>
                <c:pt idx="2">
                  <c:v>3.6022028985507246</c:v>
                </c:pt>
                <c:pt idx="3">
                  <c:v>3.6593043478260867</c:v>
                </c:pt>
                <c:pt idx="4">
                  <c:v>3.7164057971014492</c:v>
                </c:pt>
                <c:pt idx="5">
                  <c:v>3.7735072463768113</c:v>
                </c:pt>
                <c:pt idx="6">
                  <c:v>3.8306086956521739</c:v>
                </c:pt>
                <c:pt idx="7">
                  <c:v>3.887710144927536</c:v>
                </c:pt>
                <c:pt idx="8">
                  <c:v>3.9448115942028985</c:v>
                </c:pt>
                <c:pt idx="9">
                  <c:v>4.001913043478261</c:v>
                </c:pt>
                <c:pt idx="10">
                  <c:v>4.0590144927536231</c:v>
                </c:pt>
                <c:pt idx="11">
                  <c:v>4.1161159420289852</c:v>
                </c:pt>
                <c:pt idx="12">
                  <c:v>4.1732173913043473</c:v>
                </c:pt>
                <c:pt idx="13">
                  <c:v>4.2303188405797094</c:v>
                </c:pt>
                <c:pt idx="14">
                  <c:v>4.2874202898550724</c:v>
                </c:pt>
                <c:pt idx="15">
                  <c:v>4.3445217391304345</c:v>
                </c:pt>
                <c:pt idx="16">
                  <c:v>4.4016231884057966</c:v>
                </c:pt>
                <c:pt idx="17">
                  <c:v>4.4587246376811596</c:v>
                </c:pt>
                <c:pt idx="18">
                  <c:v>4.5158260869565217</c:v>
                </c:pt>
                <c:pt idx="19">
                  <c:v>4.5729275362318837</c:v>
                </c:pt>
                <c:pt idx="20">
                  <c:v>4.6300289855072458</c:v>
                </c:pt>
                <c:pt idx="21">
                  <c:v>4.6871304347826079</c:v>
                </c:pt>
                <c:pt idx="22">
                  <c:v>4.7442318840579709</c:v>
                </c:pt>
                <c:pt idx="23">
                  <c:v>4.801333333333333</c:v>
                </c:pt>
                <c:pt idx="24">
                  <c:v>4.8584347826086951</c:v>
                </c:pt>
                <c:pt idx="25">
                  <c:v>4.9155362318840572</c:v>
                </c:pt>
                <c:pt idx="26">
                  <c:v>4.9726376811594193</c:v>
                </c:pt>
                <c:pt idx="27">
                  <c:v>5.0297391304347823</c:v>
                </c:pt>
                <c:pt idx="28">
                  <c:v>5.0868405797101444</c:v>
                </c:pt>
                <c:pt idx="29">
                  <c:v>5.1439420289855065</c:v>
                </c:pt>
                <c:pt idx="30">
                  <c:v>5.2010434782608694</c:v>
                </c:pt>
                <c:pt idx="31">
                  <c:v>5.2581449275362315</c:v>
                </c:pt>
                <c:pt idx="32">
                  <c:v>5.3152463768115936</c:v>
                </c:pt>
                <c:pt idx="33">
                  <c:v>5.3723478260869557</c:v>
                </c:pt>
                <c:pt idx="34">
                  <c:v>5.4294492753623178</c:v>
                </c:pt>
                <c:pt idx="35">
                  <c:v>5.4865507246376808</c:v>
                </c:pt>
                <c:pt idx="36">
                  <c:v>5.5436521739130429</c:v>
                </c:pt>
                <c:pt idx="37">
                  <c:v>5.600753623188405</c:v>
                </c:pt>
                <c:pt idx="38">
                  <c:v>5.657855072463768</c:v>
                </c:pt>
                <c:pt idx="39">
                  <c:v>5.7149565217391292</c:v>
                </c:pt>
                <c:pt idx="40">
                  <c:v>5.7720579710144921</c:v>
                </c:pt>
                <c:pt idx="41">
                  <c:v>5.8291594202898542</c:v>
                </c:pt>
                <c:pt idx="42">
                  <c:v>5.8862608695652163</c:v>
                </c:pt>
                <c:pt idx="43">
                  <c:v>5.9433623188405793</c:v>
                </c:pt>
                <c:pt idx="44">
                  <c:v>6.0004637681159414</c:v>
                </c:pt>
                <c:pt idx="45">
                  <c:v>6.0575652173913035</c:v>
                </c:pt>
                <c:pt idx="46">
                  <c:v>6.1146666666666665</c:v>
                </c:pt>
                <c:pt idx="47">
                  <c:v>6.1717681159420277</c:v>
                </c:pt>
                <c:pt idx="48">
                  <c:v>6.2288695652173907</c:v>
                </c:pt>
                <c:pt idx="49">
                  <c:v>6.2859710144927528</c:v>
                </c:pt>
                <c:pt idx="50">
                  <c:v>6.3430724637681148</c:v>
                </c:pt>
                <c:pt idx="51">
                  <c:v>6.4001739130434778</c:v>
                </c:pt>
                <c:pt idx="52">
                  <c:v>6.457275362318839</c:v>
                </c:pt>
                <c:pt idx="53">
                  <c:v>6.514376811594202</c:v>
                </c:pt>
                <c:pt idx="54">
                  <c:v>6.5714782608695641</c:v>
                </c:pt>
                <c:pt idx="55">
                  <c:v>6.6285797101449262</c:v>
                </c:pt>
                <c:pt idx="56">
                  <c:v>6.6856811594202892</c:v>
                </c:pt>
                <c:pt idx="57">
                  <c:v>6.7427826086956513</c:v>
                </c:pt>
                <c:pt idx="58">
                  <c:v>6.7998840579710134</c:v>
                </c:pt>
                <c:pt idx="59">
                  <c:v>6.8569855072463763</c:v>
                </c:pt>
                <c:pt idx="60">
                  <c:v>6.9140869565217375</c:v>
                </c:pt>
                <c:pt idx="61">
                  <c:v>6.9711884057971005</c:v>
                </c:pt>
                <c:pt idx="62">
                  <c:v>7.0282898550724626</c:v>
                </c:pt>
                <c:pt idx="63">
                  <c:v>7.0853913043478247</c:v>
                </c:pt>
                <c:pt idx="64">
                  <c:v>7.1424927536231877</c:v>
                </c:pt>
                <c:pt idx="65">
                  <c:v>7.1995942028985489</c:v>
                </c:pt>
                <c:pt idx="66">
                  <c:v>7.2566956521739119</c:v>
                </c:pt>
                <c:pt idx="67">
                  <c:v>7.313797101449274</c:v>
                </c:pt>
                <c:pt idx="68">
                  <c:v>7.3708985507246361</c:v>
                </c:pt>
                <c:pt idx="69">
                  <c:v>7.427999999999999</c:v>
                </c:pt>
              </c:numCache>
            </c:numRef>
          </c:xVal>
          <c:yVal>
            <c:numRef>
              <c:f>XLSTAT_20240327_095704_1_HID1!ydata2</c:f>
              <c:numCache>
                <c:formatCode>General</c:formatCode>
                <c:ptCount val="70"/>
                <c:pt idx="0">
                  <c:v>3.5108388288308721</c:v>
                </c:pt>
                <c:pt idx="1">
                  <c:v>3.5677238818642718</c:v>
                </c:pt>
                <c:pt idx="2">
                  <c:v>3.6246152602917188</c:v>
                </c:pt>
                <c:pt idx="3">
                  <c:v>3.6815131436078059</c:v>
                </c:pt>
                <c:pt idx="4">
                  <c:v>3.7384177122846989</c:v>
                </c:pt>
                <c:pt idx="5">
                  <c:v>3.7953291472722555</c:v>
                </c:pt>
                <c:pt idx="6">
                  <c:v>3.8522476294531289</c:v>
                </c:pt>
                <c:pt idx="7">
                  <c:v>3.9091733390535079</c:v>
                </c:pt>
                <c:pt idx="8">
                  <c:v>3.9661064550108907</c:v>
                </c:pt>
                <c:pt idx="9">
                  <c:v>4.0230471543010484</c:v>
                </c:pt>
                <c:pt idx="10">
                  <c:v>4.07999561122723</c:v>
                </c:pt>
                <c:pt idx="11">
                  <c:v>4.1369519966755028</c:v>
                </c:pt>
                <c:pt idx="12">
                  <c:v>4.1939164773411122</c:v>
                </c:pt>
                <c:pt idx="13">
                  <c:v>4.2508892149316173</c:v>
                </c:pt>
                <c:pt idx="14">
                  <c:v>4.3078703653535486</c:v>
                </c:pt>
                <c:pt idx="15">
                  <c:v>4.3648600778901434</c:v>
                </c:pt>
                <c:pt idx="16">
                  <c:v>4.4218584943785633</c:v>
                </c:pt>
                <c:pt idx="17">
                  <c:v>4.4788657483956618</c:v>
                </c:pt>
                <c:pt idx="18">
                  <c:v>4.5358819644619235</c:v>
                </c:pt>
                <c:pt idx="19">
                  <c:v>4.592907257273608</c:v>
                </c:pt>
                <c:pt idx="20">
                  <c:v>4.6499417309732545</c:v>
                </c:pt>
                <c:pt idx="21">
                  <c:v>4.7069854784687468</c:v>
                </c:pt>
                <c:pt idx="22">
                  <c:v>4.7640385808107988</c:v>
                </c:pt>
                <c:pt idx="23">
                  <c:v>4.8211011066382357</c:v>
                </c:pt>
                <c:pt idx="24">
                  <c:v>4.8781731116997067</c:v>
                </c:pt>
                <c:pt idx="25">
                  <c:v>4.935254638459428</c:v>
                </c:pt>
                <c:pt idx="26">
                  <c:v>4.9923457157933893</c:v>
                </c:pt>
                <c:pt idx="27">
                  <c:v>5.0494463587810356</c:v>
                </c:pt>
                <c:pt idx="28">
                  <c:v>5.1065565685959333</c:v>
                </c:pt>
                <c:pt idx="29">
                  <c:v>5.1636763324972401</c:v>
                </c:pt>
                <c:pt idx="30">
                  <c:v>5.2208056239221445</c:v>
                </c:pt>
                <c:pt idx="31">
                  <c:v>5.2779444026776892</c:v>
                </c:pt>
                <c:pt idx="32">
                  <c:v>5.3350926152287972</c:v>
                </c:pt>
                <c:pt idx="33">
                  <c:v>5.3922501950776889</c:v>
                </c:pt>
                <c:pt idx="34">
                  <c:v>5.4494170632285197</c:v>
                </c:pt>
                <c:pt idx="35">
                  <c:v>5.5065931287297927</c:v>
                </c:pt>
                <c:pt idx="36">
                  <c:v>5.5637782892860823</c:v>
                </c:pt>
                <c:pt idx="37">
                  <c:v>5.6209724319298173</c:v>
                </c:pt>
                <c:pt idx="38">
                  <c:v>5.6781754337432897</c:v>
                </c:pt>
                <c:pt idx="39">
                  <c:v>5.7353871626207624</c:v>
                </c:pt>
                <c:pt idx="40">
                  <c:v>5.7926074780604964</c:v>
                </c:pt>
                <c:pt idx="41">
                  <c:v>5.8498362319765924</c:v>
                </c:pt>
                <c:pt idx="42">
                  <c:v>5.9070732695209971</c:v>
                </c:pt>
                <c:pt idx="43">
                  <c:v>5.9643184299064593</c:v>
                </c:pt>
                <c:pt idx="44">
                  <c:v>6.021571547221928</c:v>
                </c:pt>
                <c:pt idx="45">
                  <c:v>6.0788324512326914</c:v>
                </c:pt>
                <c:pt idx="46">
                  <c:v>6.1361009681583631</c:v>
                </c:pt>
                <c:pt idx="47">
                  <c:v>6.1933769214227841</c:v>
                </c:pt>
                <c:pt idx="48">
                  <c:v>6.2506601323708386</c:v>
                </c:pt>
                <c:pt idx="49">
                  <c:v>6.3079504209480737</c:v>
                </c:pt>
                <c:pt idx="50">
                  <c:v>6.3652476063399899</c:v>
                </c:pt>
                <c:pt idx="51">
                  <c:v>6.4225515075686568</c:v>
                </c:pt>
                <c:pt idx="52">
                  <c:v>6.4798619440451466</c:v>
                </c:pt>
                <c:pt idx="53">
                  <c:v>6.5371787360770295</c:v>
                </c:pt>
                <c:pt idx="54">
                  <c:v>6.594501705330754</c:v>
                </c:pt>
                <c:pt idx="55">
                  <c:v>6.6518306752494096</c:v>
                </c:pt>
                <c:pt idx="56">
                  <c:v>6.7091654714267737</c:v>
                </c:pt>
                <c:pt idx="57">
                  <c:v>6.766505921938986</c:v>
                </c:pt>
                <c:pt idx="58">
                  <c:v>6.8238518576355727</c:v>
                </c:pt>
                <c:pt idx="59">
                  <c:v>6.8812031123917041</c:v>
                </c:pt>
                <c:pt idx="60">
                  <c:v>6.9385595233238755</c:v>
                </c:pt>
                <c:pt idx="61">
                  <c:v>6.9959209309712653</c:v>
                </c:pt>
                <c:pt idx="62">
                  <c:v>7.0532871794451202</c:v>
                </c:pt>
                <c:pt idx="63">
                  <c:v>7.1106581165485858</c:v>
                </c:pt>
                <c:pt idx="64">
                  <c:v>7.1680335938693647</c:v>
                </c:pt>
                <c:pt idx="65">
                  <c:v>7.2254134668475558</c:v>
                </c:pt>
                <c:pt idx="66">
                  <c:v>7.2827975948209973</c:v>
                </c:pt>
                <c:pt idx="67">
                  <c:v>7.340185841050296</c:v>
                </c:pt>
                <c:pt idx="68">
                  <c:v>7.3975780727256923</c:v>
                </c:pt>
                <c:pt idx="69">
                  <c:v>7.4549741609577511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6-237D-4F35-8111-1B6B2FAD0D37}"/>
            </c:ext>
          </c:extLst>
        </c:ser>
        <c:ser>
          <c:idx val="8"/>
          <c:order val="8"/>
          <c:spPr>
            <a:ln w="635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3</c:v>
              </c:pt>
              <c:pt idx="1">
                <c:v>7.5</c:v>
              </c:pt>
            </c:numLit>
          </c:xVal>
          <c:yVal>
            <c:numLit>
              <c:formatCode>General</c:formatCode>
              <c:ptCount val="2"/>
              <c:pt idx="0">
                <c:v>3</c:v>
              </c:pt>
              <c:pt idx="1">
                <c:v>7.5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237D-4F35-8111-1B6B2FAD0D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8371904"/>
        <c:axId val="241289216"/>
      </c:scatterChart>
      <c:valAx>
        <c:axId val="748371904"/>
        <c:scaling>
          <c:orientation val="minMax"/>
          <c:max val="7.5"/>
          <c:min val="3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Pred(pH)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700"/>
            </a:pPr>
            <a:endParaRPr lang="en-US"/>
          </a:p>
        </c:txPr>
        <c:crossAx val="241289216"/>
        <c:crosses val="autoZero"/>
        <c:crossBetween val="midCat"/>
      </c:valAx>
      <c:valAx>
        <c:axId val="241289216"/>
        <c:scaling>
          <c:orientation val="minMax"/>
          <c:max val="7.5"/>
          <c:min val="3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pH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748371904"/>
        <c:crosses val="autoZero"/>
        <c:crossBetween val="midCat"/>
      </c:valAx>
      <c:spPr>
        <a:ln>
          <a:solidFill>
            <a:srgbClr val="C0C0C0"/>
          </a:solidFill>
          <a:prstDash val="solid"/>
        </a:ln>
      </c:spPr>
    </c:plotArea>
    <c:legend>
      <c:legendPos val="b"/>
      <c:legendEntry>
        <c:idx val="0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overlay val="0"/>
      <c:spPr>
        <a:ln w="6350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/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Standardized residuals / pH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/>
          </c:tx>
          <c:spPr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7A4900"/>
              </a:solidFill>
              <a:ln>
                <a:solidFill>
                  <a:srgbClr val="7A49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F4-4405-B996-A95543A0C9BF}"/>
              </c:ext>
            </c:extLst>
          </c:dPt>
          <c:dPt>
            <c:idx val="1"/>
            <c:invertIfNegative val="0"/>
            <c:bubble3D val="0"/>
            <c:spPr>
              <a:solidFill>
                <a:srgbClr val="7A4900"/>
              </a:solidFill>
              <a:ln>
                <a:solidFill>
                  <a:srgbClr val="7A49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1F4-4405-B996-A95543A0C9BF}"/>
              </c:ext>
            </c:extLst>
          </c:dPt>
          <c:dPt>
            <c:idx val="2"/>
            <c:invertIfNegative val="0"/>
            <c:bubble3D val="0"/>
            <c:spPr>
              <a:solidFill>
                <a:srgbClr val="7A4900"/>
              </a:solidFill>
              <a:ln>
                <a:solidFill>
                  <a:srgbClr val="7A49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1F4-4405-B996-A95543A0C9BF}"/>
              </c:ext>
            </c:extLst>
          </c:dPt>
          <c:dPt>
            <c:idx val="3"/>
            <c:invertIfNegative val="0"/>
            <c:bubble3D val="0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61F4-4405-B996-A95543A0C9BF}"/>
              </c:ext>
            </c:extLst>
          </c:dPt>
          <c:dPt>
            <c:idx val="4"/>
            <c:invertIfNegative val="0"/>
            <c:bubble3D val="0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1F4-4405-B996-A95543A0C9BF}"/>
              </c:ext>
            </c:extLst>
          </c:dPt>
          <c:dPt>
            <c:idx val="5"/>
            <c:invertIfNegative val="0"/>
            <c:bubble3D val="0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61F4-4405-B996-A95543A0C9BF}"/>
              </c:ext>
            </c:extLst>
          </c:dPt>
          <c:dPt>
            <c:idx val="6"/>
            <c:invertIfNegative val="0"/>
            <c:bubble3D val="0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1F4-4405-B996-A95543A0C9BF}"/>
              </c:ext>
            </c:extLst>
          </c:dPt>
          <c:dPt>
            <c:idx val="7"/>
            <c:invertIfNegative val="0"/>
            <c:bubble3D val="0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61F4-4405-B996-A95543A0C9BF}"/>
              </c:ext>
            </c:extLst>
          </c:dPt>
          <c:dPt>
            <c:idx val="8"/>
            <c:invertIfNegative val="0"/>
            <c:bubble3D val="0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1F4-4405-B996-A95543A0C9BF}"/>
              </c:ext>
            </c:extLst>
          </c:dPt>
          <c:dPt>
            <c:idx val="9"/>
            <c:invertIfNegative val="0"/>
            <c:bubble3D val="0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61F4-4405-B996-A95543A0C9BF}"/>
              </c:ext>
            </c:extLst>
          </c:dPt>
          <c:dPt>
            <c:idx val="10"/>
            <c:invertIfNegative val="0"/>
            <c:bubble3D val="0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1F4-4405-B996-A95543A0C9BF}"/>
              </c:ext>
            </c:extLst>
          </c:dPt>
          <c:dPt>
            <c:idx val="11"/>
            <c:invertIfNegative val="0"/>
            <c:bubble3D val="0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C-61F4-4405-B996-A95543A0C9BF}"/>
              </c:ext>
            </c:extLst>
          </c:dPt>
          <c:dPt>
            <c:idx val="12"/>
            <c:invertIfNegative val="0"/>
            <c:bubble3D val="0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1F4-4405-B996-A95543A0C9BF}"/>
              </c:ext>
            </c:extLst>
          </c:dPt>
          <c:dPt>
            <c:idx val="13"/>
            <c:invertIfNegative val="0"/>
            <c:bubble3D val="0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E-61F4-4405-B996-A95543A0C9BF}"/>
              </c:ext>
            </c:extLst>
          </c:dPt>
          <c:dPt>
            <c:idx val="14"/>
            <c:invertIfNegative val="0"/>
            <c:bubble3D val="0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1F4-4405-B996-A95543A0C9BF}"/>
              </c:ext>
            </c:extLst>
          </c:dPt>
          <c:cat>
            <c:strRef>
              <c:f>XLSTAT_20240327_095704_1_HID!$A$2:$A$16</c:f>
              <c:strCache>
                <c:ptCount val="15"/>
                <c:pt idx="0">
                  <c:v>Obs1</c:v>
                </c:pt>
                <c:pt idx="1">
                  <c:v>Obs2</c:v>
                </c:pt>
                <c:pt idx="2">
                  <c:v>Obs3</c:v>
                </c:pt>
                <c:pt idx="3">
                  <c:v>Obs4</c:v>
                </c:pt>
                <c:pt idx="4">
                  <c:v>Obs5</c:v>
                </c:pt>
                <c:pt idx="5">
                  <c:v>Obs6</c:v>
                </c:pt>
                <c:pt idx="6">
                  <c:v>Obs7</c:v>
                </c:pt>
                <c:pt idx="7">
                  <c:v>Obs8</c:v>
                </c:pt>
                <c:pt idx="8">
                  <c:v>Obs9</c:v>
                </c:pt>
                <c:pt idx="9">
                  <c:v>Obs10</c:v>
                </c:pt>
                <c:pt idx="10">
                  <c:v>Obs11</c:v>
                </c:pt>
                <c:pt idx="11">
                  <c:v>Obs12</c:v>
                </c:pt>
                <c:pt idx="12">
                  <c:v>Obs13</c:v>
                </c:pt>
                <c:pt idx="13">
                  <c:v>Obs14</c:v>
                </c:pt>
                <c:pt idx="14">
                  <c:v>Obs15</c:v>
                </c:pt>
              </c:strCache>
            </c:strRef>
          </c:cat>
          <c:val>
            <c:numRef>
              <c:f>XLSTAT_20240327_095704_1_HID!$F$2:$F$16</c:f>
              <c:numCache>
                <c:formatCode>0.000</c:formatCode>
                <c:ptCount val="15"/>
                <c:pt idx="0">
                  <c:v>0</c:v>
                </c:pt>
                <c:pt idx="1">
                  <c:v>-1.1677484162417731</c:v>
                </c:pt>
                <c:pt idx="2">
                  <c:v>1.1677484162416691</c:v>
                </c:pt>
                <c:pt idx="3">
                  <c:v>-0.38924947208062555</c:v>
                </c:pt>
                <c:pt idx="4">
                  <c:v>-0.38924947208062555</c:v>
                </c:pt>
                <c:pt idx="5">
                  <c:v>0.7784989441611474</c:v>
                </c:pt>
                <c:pt idx="6">
                  <c:v>0</c:v>
                </c:pt>
                <c:pt idx="7">
                  <c:v>1.1677484162416691</c:v>
                </c:pt>
                <c:pt idx="8">
                  <c:v>-1.1677484162416691</c:v>
                </c:pt>
                <c:pt idx="9">
                  <c:v>0.38924947208052185</c:v>
                </c:pt>
                <c:pt idx="10">
                  <c:v>0.38924947208052185</c:v>
                </c:pt>
                <c:pt idx="11">
                  <c:v>-0.7784989441611474</c:v>
                </c:pt>
                <c:pt idx="12">
                  <c:v>0</c:v>
                </c:pt>
                <c:pt idx="13">
                  <c:v>-1.1677484162417731</c:v>
                </c:pt>
                <c:pt idx="14">
                  <c:v>1.1677484162416691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F4-4405-B996-A95543A0C9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-30"/>
        <c:axId val="595747552"/>
        <c:axId val="1132792080"/>
      </c:barChart>
      <c:catAx>
        <c:axId val="59574755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Observations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700"/>
            </a:pPr>
            <a:endParaRPr lang="en-US"/>
          </a:p>
        </c:txPr>
        <c:crossAx val="1132792080"/>
        <c:crosses val="autoZero"/>
        <c:auto val="1"/>
        <c:lblAlgn val="ctr"/>
        <c:lblOffset val="100"/>
        <c:noMultiLvlLbl val="0"/>
      </c:catAx>
      <c:valAx>
        <c:axId val="1132792080"/>
        <c:scaling>
          <c:orientation val="minMax"/>
          <c:max val="1.5"/>
          <c:min val="-1.5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Standardized residuals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595747552"/>
        <c:crosses val="autoZero"/>
        <c:crossBetween val="between"/>
      </c:valAx>
      <c:spPr>
        <a:ln>
          <a:solidFill>
            <a:srgbClr val="C0C0C0"/>
          </a:solidFill>
          <a:prstDash val="solid"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Means (pH) - Sample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6350">
              <a:solidFill>
                <a:srgbClr val="000000"/>
              </a:solidFill>
              <a:prstDash val="solid"/>
            </a:ln>
            <a:effectLst/>
          </c:spPr>
          <c:marker>
            <c:symbol val="diamond"/>
            <c:size val="5"/>
            <c:spPr>
              <a:solidFill>
                <a:srgbClr val="FFFFFF"/>
              </a:solidFill>
              <a:ln w="6350">
                <a:solidFill>
                  <a:srgbClr val="000000"/>
                </a:solidFill>
                <a:prstDash val="solid"/>
              </a:ln>
            </c:spPr>
          </c:marker>
          <c:cat>
            <c:strRef>
              <c:f>XLSTAT_20240327_095704_1_HID1!$I$2:$I$6</c:f>
              <c:strCache>
                <c:ptCount val="5"/>
                <c:pt idx="0">
                  <c:v>C</c:v>
                </c:pt>
                <c:pt idx="1">
                  <c:v>HEW</c:v>
                </c:pt>
                <c:pt idx="2">
                  <c:v>HSD</c:v>
                </c:pt>
                <c:pt idx="3">
                  <c:v>MID</c:v>
                </c:pt>
                <c:pt idx="4">
                  <c:v>Starter</c:v>
                </c:pt>
              </c:strCache>
            </c:strRef>
          </c:cat>
          <c:val>
            <c:numRef>
              <c:f>XLSTAT_20240327_095704_1_HID1!$J$2:$J$6</c:f>
              <c:numCache>
                <c:formatCode>0.000</c:formatCode>
                <c:ptCount val="5"/>
                <c:pt idx="0">
                  <c:v>4.5633333333333335</c:v>
                </c:pt>
                <c:pt idx="1">
                  <c:v>6.19</c:v>
                </c:pt>
                <c:pt idx="2">
                  <c:v>4.76</c:v>
                </c:pt>
                <c:pt idx="3">
                  <c:v>5.1566666666666672</c:v>
                </c:pt>
                <c:pt idx="4">
                  <c:v>4.3600000000000003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16-4CBC-98D0-0800105AB3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3931248"/>
        <c:axId val="1132786624"/>
      </c:lineChart>
      <c:catAx>
        <c:axId val="2839312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Sample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 rot="-60000000" vert="horz"/>
          <a:lstStyle/>
          <a:p>
            <a:pPr>
              <a:defRPr sz="700"/>
            </a:pPr>
            <a:endParaRPr lang="en-US"/>
          </a:p>
        </c:txPr>
        <c:crossAx val="1132786624"/>
        <c:crosses val="autoZero"/>
        <c:auto val="1"/>
        <c:lblAlgn val="ctr"/>
        <c:lblOffset val="100"/>
        <c:noMultiLvlLbl val="0"/>
      </c:catAx>
      <c:valAx>
        <c:axId val="11327866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pH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283931248"/>
        <c:crosses val="autoZero"/>
        <c:crossBetween val="between"/>
      </c:valAx>
      <c:spPr>
        <a:ln>
          <a:solidFill>
            <a:srgbClr val="C0C0C0"/>
          </a:solidFill>
          <a:prstDash val="solid"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Means (pH) - Sample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C0C0C0"/>
            </a:solidFill>
            <a:ln w="635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XLSTAT_20240327_095704_1_HID1!$I$2:$I$6</c:f>
              <c:strCache>
                <c:ptCount val="5"/>
                <c:pt idx="0">
                  <c:v>C</c:v>
                </c:pt>
                <c:pt idx="1">
                  <c:v>HEW</c:v>
                </c:pt>
                <c:pt idx="2">
                  <c:v>HSD</c:v>
                </c:pt>
                <c:pt idx="3">
                  <c:v>MID</c:v>
                </c:pt>
                <c:pt idx="4">
                  <c:v>Starter</c:v>
                </c:pt>
              </c:strCache>
            </c:strRef>
          </c:cat>
          <c:val>
            <c:numRef>
              <c:f>XLSTAT_20240327_095704_1_HID1!$J$2:$J$6</c:f>
              <c:numCache>
                <c:formatCode>0.000</c:formatCode>
                <c:ptCount val="5"/>
                <c:pt idx="0">
                  <c:v>4.5633333333333335</c:v>
                </c:pt>
                <c:pt idx="1">
                  <c:v>6.19</c:v>
                </c:pt>
                <c:pt idx="2">
                  <c:v>4.76</c:v>
                </c:pt>
                <c:pt idx="3">
                  <c:v>5.1566666666666672</c:v>
                </c:pt>
                <c:pt idx="4">
                  <c:v>4.3600000000000003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4E-4DE9-A456-B745EDD622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283932688"/>
        <c:axId val="1132797040"/>
      </c:barChart>
      <c:catAx>
        <c:axId val="283932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Sample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 rot="-60000000" vert="horz"/>
          <a:lstStyle/>
          <a:p>
            <a:pPr>
              <a:defRPr sz="700"/>
            </a:pPr>
            <a:endParaRPr lang="en-US"/>
          </a:p>
        </c:txPr>
        <c:crossAx val="1132797040"/>
        <c:crosses val="autoZero"/>
        <c:auto val="1"/>
        <c:lblAlgn val="ctr"/>
        <c:lblOffset val="100"/>
        <c:noMultiLvlLbl val="0"/>
      </c:catAx>
      <c:valAx>
        <c:axId val="113279704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pH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283932688"/>
        <c:crosses val="autoZero"/>
        <c:crossBetween val="between"/>
      </c:valAx>
      <c:spPr>
        <a:ln>
          <a:solidFill>
            <a:srgbClr val="C0C0C0"/>
          </a:solidFill>
          <a:prstDash val="solid"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Demsar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/>
          </c:tx>
          <c:spPr>
            <a:ln w="6350">
              <a:solidFill>
                <a:srgbClr val="2A7498"/>
              </a:solidFill>
              <a:prstDash val="solid"/>
            </a:ln>
            <a:effectLst/>
          </c:spPr>
          <c:marker>
            <c:symbol val="circle"/>
            <c:size val="5"/>
            <c:spPr>
              <a:ln w="6350"/>
            </c:spPr>
          </c:marker>
          <c:dPt>
            <c:idx val="0"/>
            <c:marker>
              <c:spPr>
                <a:solidFill>
                  <a:srgbClr val="2A7498"/>
                </a:solidFill>
                <a:ln w="6350"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A309-42BD-81B1-751E9F056DC1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r>
                      <a:rPr lang="en-GB"/>
                      <a:t>HEW</a:t>
                    </a:r>
                  </a:p>
                </c:rich>
              </c:tx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A309-42BD-81B1-751E9F056D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Lit>
              <c:formatCode>General</c:formatCode>
              <c:ptCount val="1"/>
              <c:pt idx="0">
                <c:v>6.19</c:v>
              </c:pt>
            </c:numLit>
          </c:xVal>
          <c:yVal>
            <c:numLit>
              <c:formatCode>General</c:formatCode>
              <c:ptCount val="1"/>
              <c:pt idx="0">
                <c:v>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A309-42BD-81B1-751E9F056DC1}"/>
            </c:ext>
          </c:extLst>
        </c:ser>
        <c:ser>
          <c:idx val="1"/>
          <c:order val="1"/>
          <c:tx>
            <c:v/>
          </c:tx>
          <c:spPr>
            <a:ln w="6350">
              <a:solidFill>
                <a:srgbClr val="008941"/>
              </a:solidFill>
              <a:prstDash val="solid"/>
            </a:ln>
            <a:effectLst/>
          </c:spPr>
          <c:marker>
            <c:symbol val="circle"/>
            <c:size val="5"/>
            <c:spPr>
              <a:ln w="6350"/>
            </c:spPr>
          </c:marker>
          <c:dPt>
            <c:idx val="0"/>
            <c:marker>
              <c:spPr>
                <a:solidFill>
                  <a:srgbClr val="008941"/>
                </a:solidFill>
                <a:ln w="6350"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A309-42BD-81B1-751E9F056DC1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r>
                      <a:rPr lang="en-GB"/>
                      <a:t>MID</a:t>
                    </a:r>
                  </a:p>
                </c:rich>
              </c:tx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A309-42BD-81B1-751E9F056D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Lit>
              <c:formatCode>General</c:formatCode>
              <c:ptCount val="1"/>
              <c:pt idx="0">
                <c:v>5.1566666666666672</c:v>
              </c:pt>
            </c:numLit>
          </c:xVal>
          <c:yVal>
            <c:numLit>
              <c:formatCode>General</c:formatCode>
              <c:ptCount val="1"/>
              <c:pt idx="0">
                <c:v>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A309-42BD-81B1-751E9F056DC1}"/>
            </c:ext>
          </c:extLst>
        </c:ser>
        <c:ser>
          <c:idx val="2"/>
          <c:order val="2"/>
          <c:tx>
            <c:v/>
          </c:tx>
          <c:spPr>
            <a:ln w="6350">
              <a:solidFill>
                <a:srgbClr val="A30059"/>
              </a:solidFill>
              <a:prstDash val="solid"/>
            </a:ln>
            <a:effectLst/>
          </c:spPr>
          <c:marker>
            <c:symbol val="circle"/>
            <c:size val="5"/>
            <c:spPr>
              <a:ln w="6350"/>
            </c:spPr>
          </c:marker>
          <c:dPt>
            <c:idx val="0"/>
            <c:marker>
              <c:spPr>
                <a:solidFill>
                  <a:srgbClr val="A30059"/>
                </a:solidFill>
                <a:ln w="6350"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A309-42BD-81B1-751E9F056DC1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r>
                      <a:rPr lang="en-GB"/>
                      <a:t>HSD</a:t>
                    </a:r>
                  </a:p>
                </c:rich>
              </c:tx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A309-42BD-81B1-751E9F056D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Lit>
              <c:formatCode>General</c:formatCode>
              <c:ptCount val="1"/>
              <c:pt idx="0">
                <c:v>4.76</c:v>
              </c:pt>
            </c:numLit>
          </c:xVal>
          <c:yVal>
            <c:numLit>
              <c:formatCode>General</c:formatCode>
              <c:ptCount val="1"/>
              <c:pt idx="0">
                <c:v>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A309-42BD-81B1-751E9F056DC1}"/>
            </c:ext>
          </c:extLst>
        </c:ser>
        <c:ser>
          <c:idx val="3"/>
          <c:order val="3"/>
          <c:tx>
            <c:v/>
          </c:tx>
          <c:spPr>
            <a:ln w="6350">
              <a:solidFill>
                <a:srgbClr val="7A4900"/>
              </a:solidFill>
              <a:prstDash val="solid"/>
            </a:ln>
            <a:effectLst/>
          </c:spPr>
          <c:marker>
            <c:symbol val="circle"/>
            <c:size val="5"/>
            <c:spPr>
              <a:ln w="6350"/>
            </c:spPr>
          </c:marker>
          <c:dPt>
            <c:idx val="0"/>
            <c:marker>
              <c:spPr>
                <a:solidFill>
                  <a:srgbClr val="7A4900"/>
                </a:solidFill>
                <a:ln w="6350">
                  <a:solidFill>
                    <a:srgbClr val="7A49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A309-42BD-81B1-751E9F056DC1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r>
                      <a:rPr lang="en-GB"/>
                      <a:t>C</a:t>
                    </a:r>
                  </a:p>
                </c:rich>
              </c:tx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A309-42BD-81B1-751E9F056D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Lit>
              <c:formatCode>General</c:formatCode>
              <c:ptCount val="1"/>
              <c:pt idx="0">
                <c:v>4.5633333333333335</c:v>
              </c:pt>
            </c:numLit>
          </c:xVal>
          <c:yVal>
            <c:numLit>
              <c:formatCode>General</c:formatCode>
              <c:ptCount val="1"/>
              <c:pt idx="0">
                <c:v>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A309-42BD-81B1-751E9F056DC1}"/>
            </c:ext>
          </c:extLst>
        </c:ser>
        <c:ser>
          <c:idx val="4"/>
          <c:order val="4"/>
          <c:tx>
            <c:v/>
          </c:tx>
          <c:spPr>
            <a:ln w="6350">
              <a:solidFill>
                <a:srgbClr val="0000A6"/>
              </a:solidFill>
              <a:prstDash val="solid"/>
            </a:ln>
            <a:effectLst/>
          </c:spPr>
          <c:marker>
            <c:symbol val="circle"/>
            <c:size val="5"/>
            <c:spPr>
              <a:ln w="6350"/>
            </c:spPr>
          </c:marker>
          <c:dPt>
            <c:idx val="0"/>
            <c:marker>
              <c:spPr>
                <a:solidFill>
                  <a:srgbClr val="0000A6"/>
                </a:solidFill>
                <a:ln w="6350">
                  <a:solidFill>
                    <a:srgbClr val="0000A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A309-42BD-81B1-751E9F056DC1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r>
                      <a:rPr lang="en-GB"/>
                      <a:t>Starter</a:t>
                    </a:r>
                  </a:p>
                </c:rich>
              </c:tx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A309-42BD-81B1-751E9F056D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Lit>
              <c:formatCode>General</c:formatCode>
              <c:ptCount val="1"/>
              <c:pt idx="0">
                <c:v>4.3600000000000003</c:v>
              </c:pt>
            </c:numLit>
          </c:xVal>
          <c:yVal>
            <c:numLit>
              <c:formatCode>General</c:formatCode>
              <c:ptCount val="1"/>
              <c:pt idx="0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A309-42BD-81B1-751E9F056D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862608"/>
        <c:axId val="1155704288"/>
      </c:scatterChart>
      <c:valAx>
        <c:axId val="1429862608"/>
        <c:scaling>
          <c:orientation val="minMax"/>
          <c:max val="6.5"/>
          <c:min val="4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Estimated mean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700"/>
            </a:pPr>
            <a:endParaRPr lang="en-US"/>
          </a:p>
        </c:txPr>
        <c:crossAx val="1155704288"/>
        <c:crosses val="autoZero"/>
        <c:crossBetween val="midCat"/>
      </c:valAx>
      <c:valAx>
        <c:axId val="1155704288"/>
        <c:scaling>
          <c:orientation val="minMax"/>
          <c:max val="6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Groups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one"/>
        <c:spPr>
          <a:ln w="6350">
            <a:noFill/>
          </a:ln>
        </c:spPr>
        <c:txPr>
          <a:bodyPr/>
          <a:lstStyle/>
          <a:p>
            <a:pPr>
              <a:defRPr sz="700"/>
            </a:pPr>
            <a:endParaRPr lang="en-US"/>
          </a:p>
        </c:txPr>
        <c:crossAx val="1429862608"/>
        <c:crosses val="autoZero"/>
        <c:crossBetween val="midCat"/>
      </c:valAx>
      <c:spPr>
        <a:ln w="25400">
          <a:noFill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Summary (Means) - Sample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HEW</c:v>
          </c:tx>
          <c:spPr>
            <a:solidFill>
              <a:srgbClr val="FF4A46"/>
            </a:solidFill>
            <a:ln w="19050">
              <a:solidFill>
                <a:srgbClr val="FF4A46"/>
              </a:solidFill>
              <a:prstDash val="solid"/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00CD-42DD-9DD4-94F38942597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ANOVA_pH!$C$284</c:f>
              <c:strCache>
                <c:ptCount val="1"/>
                <c:pt idx="0">
                  <c:v>pH</c:v>
                </c:pt>
              </c:strCache>
            </c:strRef>
          </c:cat>
          <c:val>
            <c:numRef>
              <c:f>ANOVA_pH!$C$285</c:f>
              <c:numCache>
                <c:formatCode>0.000</c:formatCode>
                <c:ptCount val="1"/>
                <c:pt idx="0">
                  <c:v>6.19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CD-42DD-9DD4-94F389425979}"/>
            </c:ext>
          </c:extLst>
        </c:ser>
        <c:ser>
          <c:idx val="1"/>
          <c:order val="1"/>
          <c:tx>
            <c:v>MID</c:v>
          </c:tx>
          <c:spPr>
            <a:solidFill>
              <a:srgbClr val="2A7498"/>
            </a:solidFill>
            <a:ln w="19050">
              <a:solidFill>
                <a:srgbClr val="2A7498"/>
              </a:solidFill>
              <a:prstDash val="solid"/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B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00CD-42DD-9DD4-94F38942597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ANOVA_pH!$C$284</c:f>
              <c:strCache>
                <c:ptCount val="1"/>
                <c:pt idx="0">
                  <c:v>pH</c:v>
                </c:pt>
              </c:strCache>
            </c:strRef>
          </c:cat>
          <c:val>
            <c:numRef>
              <c:f>ANOVA_pH!$C$286</c:f>
              <c:numCache>
                <c:formatCode>0.000</c:formatCode>
                <c:ptCount val="1"/>
                <c:pt idx="0">
                  <c:v>5.1566666666666672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0CD-42DD-9DD4-94F389425979}"/>
            </c:ext>
          </c:extLst>
        </c:ser>
        <c:ser>
          <c:idx val="2"/>
          <c:order val="2"/>
          <c:tx>
            <c:v>HSD</c:v>
          </c:tx>
          <c:spPr>
            <a:solidFill>
              <a:srgbClr val="008941"/>
            </a:solidFill>
            <a:ln w="19050">
              <a:solidFill>
                <a:srgbClr val="008941"/>
              </a:solidFill>
              <a:prstDash val="solid"/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C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00CD-42DD-9DD4-94F38942597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ANOVA_pH!$C$284</c:f>
              <c:strCache>
                <c:ptCount val="1"/>
                <c:pt idx="0">
                  <c:v>pH</c:v>
                </c:pt>
              </c:strCache>
            </c:strRef>
          </c:cat>
          <c:val>
            <c:numRef>
              <c:f>ANOVA_pH!$C$287</c:f>
              <c:numCache>
                <c:formatCode>0.000</c:formatCode>
                <c:ptCount val="1"/>
                <c:pt idx="0">
                  <c:v>4.76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0CD-42DD-9DD4-94F389425979}"/>
            </c:ext>
          </c:extLst>
        </c:ser>
        <c:ser>
          <c:idx val="3"/>
          <c:order val="3"/>
          <c:tx>
            <c:v>C</c:v>
          </c:tx>
          <c:spPr>
            <a:solidFill>
              <a:srgbClr val="A30059"/>
            </a:solidFill>
            <a:ln w="19050">
              <a:solidFill>
                <a:srgbClr val="A30059"/>
              </a:solidFill>
              <a:prstDash val="solid"/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D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00CD-42DD-9DD4-94F38942597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ANOVA_pH!$C$284</c:f>
              <c:strCache>
                <c:ptCount val="1"/>
                <c:pt idx="0">
                  <c:v>pH</c:v>
                </c:pt>
              </c:strCache>
            </c:strRef>
          </c:cat>
          <c:val>
            <c:numRef>
              <c:f>ANOVA_pH!$C$288</c:f>
              <c:numCache>
                <c:formatCode>0.000</c:formatCode>
                <c:ptCount val="1"/>
                <c:pt idx="0">
                  <c:v>4.5633333333333335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0CD-42DD-9DD4-94F389425979}"/>
            </c:ext>
          </c:extLst>
        </c:ser>
        <c:ser>
          <c:idx val="4"/>
          <c:order val="4"/>
          <c:tx>
            <c:v>Starter</c:v>
          </c:tx>
          <c:spPr>
            <a:solidFill>
              <a:srgbClr val="7A4900"/>
            </a:solidFill>
            <a:ln w="19050">
              <a:solidFill>
                <a:srgbClr val="7A4900"/>
              </a:solidFill>
              <a:prstDash val="solid"/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E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00CD-42DD-9DD4-94F38942597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ANOVA_pH!$C$284</c:f>
              <c:strCache>
                <c:ptCount val="1"/>
                <c:pt idx="0">
                  <c:v>pH</c:v>
                </c:pt>
              </c:strCache>
            </c:strRef>
          </c:cat>
          <c:val>
            <c:numRef>
              <c:f>ANOVA_pH!$C$289</c:f>
              <c:numCache>
                <c:formatCode>0.000</c:formatCode>
                <c:ptCount val="1"/>
                <c:pt idx="0">
                  <c:v>4.3600000000000003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0CD-42DD-9DD4-94F3894259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751272080"/>
        <c:axId val="888838112"/>
      </c:barChart>
      <c:catAx>
        <c:axId val="7512720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Dependent variables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700" b="1"/>
            </a:pPr>
            <a:endParaRPr lang="en-US"/>
          </a:p>
        </c:txPr>
        <c:crossAx val="888838112"/>
        <c:crosses val="autoZero"/>
        <c:auto val="1"/>
        <c:lblAlgn val="ctr"/>
        <c:lblOffset val="100"/>
        <c:noMultiLvlLbl val="0"/>
      </c:catAx>
      <c:valAx>
        <c:axId val="88883811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Means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751272080"/>
        <c:crosses val="autoZero"/>
        <c:crossBetween val="between"/>
      </c:valAx>
      <c:spPr>
        <a:ln>
          <a:solidFill>
            <a:srgbClr val="C0C0C0"/>
          </a:solidFill>
          <a:prstDash val="solid"/>
        </a:ln>
      </c:spPr>
    </c:plotArea>
    <c:legend>
      <c:legendPos val="b"/>
      <c:overlay val="0"/>
      <c:spPr>
        <a:ln w="6350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/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(Moistures!$U$104,Moistures!$U$92,Moistures!$U$98,Moistures!$U$86)</c:f>
                <c:numCache>
                  <c:formatCode>General</c:formatCode>
                  <c:ptCount val="4"/>
                  <c:pt idx="0">
                    <c:v>3.401573541707394</c:v>
                  </c:pt>
                  <c:pt idx="1">
                    <c:v>3.1956917425100975</c:v>
                  </c:pt>
                  <c:pt idx="2">
                    <c:v>2.6335882172842111</c:v>
                  </c:pt>
                  <c:pt idx="3">
                    <c:v>3.2681974197883243</c:v>
                  </c:pt>
                </c:numCache>
              </c:numRef>
            </c:plus>
            <c:minus>
              <c:numRef>
                <c:f>(Moistures!$U$104,Moistures!$U$92,Moistures!$U$98,Moistures!$U$86)</c:f>
                <c:numCache>
                  <c:formatCode>General</c:formatCode>
                  <c:ptCount val="4"/>
                  <c:pt idx="0">
                    <c:v>3.401573541707394</c:v>
                  </c:pt>
                  <c:pt idx="1">
                    <c:v>3.1956917425100975</c:v>
                  </c:pt>
                  <c:pt idx="2">
                    <c:v>2.6335882172842111</c:v>
                  </c:pt>
                  <c:pt idx="3">
                    <c:v>3.2681974197883243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Lit>
              <c:ptCount val="4"/>
              <c:pt idx="0">
                <c:v>CTRL</c:v>
              </c:pt>
              <c:pt idx="1">
                <c:v> HSD</c:v>
              </c:pt>
              <c:pt idx="2">
                <c:v> MID</c:v>
              </c:pt>
              <c:pt idx="3">
                <c:v> HEW</c:v>
              </c:pt>
            </c:strLit>
          </c:cat>
          <c:val>
            <c:numRef>
              <c:f>Moistures!$G$108:$G$111</c:f>
              <c:numCache>
                <c:formatCode>0.00</c:formatCode>
                <c:ptCount val="4"/>
                <c:pt idx="0">
                  <c:v>37.659237612078456</c:v>
                </c:pt>
                <c:pt idx="1">
                  <c:v>21.071466643056848</c:v>
                </c:pt>
                <c:pt idx="2">
                  <c:v>3.5509894429550477</c:v>
                </c:pt>
                <c:pt idx="3">
                  <c:v>-7.6628244175185074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83-D24E-999E-731BD5D8FB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4028943"/>
        <c:axId val="1724636543"/>
      </c:barChart>
      <c:catAx>
        <c:axId val="17240289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Sample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24636543"/>
        <c:crosses val="autoZero"/>
        <c:auto val="1"/>
        <c:lblAlgn val="ctr"/>
        <c:lblOffset val="100"/>
        <c:noMultiLvlLbl val="0"/>
      </c:catAx>
      <c:valAx>
        <c:axId val="1724636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Change</a:t>
                </a:r>
                <a:r>
                  <a:rPr lang="en-GB" baseline="0"/>
                  <a:t> in moisture over 6 days (%)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240289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Moistures!$A$108</c:f>
              <c:strCache>
                <c:ptCount val="1"/>
                <c:pt idx="0">
                  <c:v>C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C97A-4B98-BD5F-2FEACA8C67E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C97A-4B98-BD5F-2FEACA8C67E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(Moistures!$N$25,Moistures!$N$104)</c:f>
                <c:numCache>
                  <c:formatCode>General</c:formatCode>
                  <c:ptCount val="2"/>
                  <c:pt idx="0">
                    <c:v>2.148842557071267</c:v>
                  </c:pt>
                  <c:pt idx="1">
                    <c:v>1.2575205015823856</c:v>
                  </c:pt>
                </c:numCache>
              </c:numRef>
            </c:plus>
            <c:minus>
              <c:numRef>
                <c:f>(Moistures!$N$25,Moistures!$N$104)</c:f>
                <c:numCache>
                  <c:formatCode>General</c:formatCode>
                  <c:ptCount val="2"/>
                  <c:pt idx="0">
                    <c:v>2.148842557071267</c:v>
                  </c:pt>
                  <c:pt idx="1">
                    <c:v>1.2575205015823856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Lit>
              <c:ptCount val="2"/>
              <c:pt idx="0">
                <c:v>Day 0</c:v>
              </c:pt>
              <c:pt idx="1">
                <c:v> Day 6</c:v>
              </c:pt>
            </c:strLit>
          </c:cat>
          <c:val>
            <c:numRef>
              <c:f>(Moistures!$C$108,Moistures!$F$108)</c:f>
              <c:numCache>
                <c:formatCode>0.00</c:formatCode>
                <c:ptCount val="2"/>
                <c:pt idx="0">
                  <c:v>41.58</c:v>
                </c:pt>
                <c:pt idx="1">
                  <c:v>57.102271096620825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D3-8C4C-B4E3-FA2FBC3137E4}"/>
            </c:ext>
          </c:extLst>
        </c:ser>
        <c:ser>
          <c:idx val="1"/>
          <c:order val="1"/>
          <c:tx>
            <c:v>HSD</c:v>
          </c:tx>
          <c:spPr>
            <a:pattFill prst="pct5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pct10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E9D3-8C4C-B4E3-FA2FBC3137E4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E9D3-8C4C-B4E3-FA2FBC3137E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C97A-4B98-BD5F-2FEACA8C67E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(Moistures!$N$13,Moistures!$N$92)</c:f>
                <c:numCache>
                  <c:formatCode>General</c:formatCode>
                  <c:ptCount val="2"/>
                  <c:pt idx="0">
                    <c:v>2.4535988317318038</c:v>
                  </c:pt>
                  <c:pt idx="1">
                    <c:v>0.66995055117455271</c:v>
                  </c:pt>
                </c:numCache>
              </c:numRef>
            </c:plus>
            <c:minus>
              <c:numRef>
                <c:f>(Moistures!$N$13,Moistures!$N$92)</c:f>
                <c:numCache>
                  <c:formatCode>General</c:formatCode>
                  <c:ptCount val="2"/>
                  <c:pt idx="0">
                    <c:v>2.4535988317318038</c:v>
                  </c:pt>
                  <c:pt idx="1">
                    <c:v>0.66995055117455271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Lit>
              <c:ptCount val="2"/>
              <c:pt idx="0">
                <c:v>Day 0</c:v>
              </c:pt>
              <c:pt idx="1">
                <c:v> Day 6</c:v>
              </c:pt>
            </c:strLit>
          </c:cat>
          <c:val>
            <c:numRef>
              <c:f>(Moistures!$C$109,Moistures!$F$109)</c:f>
              <c:numCache>
                <c:formatCode>0.00</c:formatCode>
                <c:ptCount val="2"/>
                <c:pt idx="0">
                  <c:v>44.709000375470332</c:v>
                </c:pt>
                <c:pt idx="1">
                  <c:v>53.971500943476258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D3-8C4C-B4E3-FA2FBC3137E4}"/>
            </c:ext>
          </c:extLst>
        </c:ser>
        <c:ser>
          <c:idx val="2"/>
          <c:order val="2"/>
          <c:tx>
            <c:v>MID</c:v>
          </c:tx>
          <c:spPr>
            <a:pattFill prst="ltDnDiag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C97A-4B98-BD5F-2FEACA8C67E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C97A-4B98-BD5F-2FEACA8C67E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(Moistures!$N$19,Moistures!$N$98)</c:f>
                <c:numCache>
                  <c:formatCode>General</c:formatCode>
                  <c:ptCount val="2"/>
                  <c:pt idx="0">
                    <c:v>2.1777070864492658</c:v>
                  </c:pt>
                  <c:pt idx="1">
                    <c:v>3.7665729763280145</c:v>
                  </c:pt>
                </c:numCache>
              </c:numRef>
            </c:plus>
            <c:minus>
              <c:numRef>
                <c:f>(Moistures!$N$19,Moistures!$N$98)</c:f>
                <c:numCache>
                  <c:formatCode>General</c:formatCode>
                  <c:ptCount val="2"/>
                  <c:pt idx="0">
                    <c:v>2.1777070864492658</c:v>
                  </c:pt>
                  <c:pt idx="1">
                    <c:v>3.7665729763280145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(Moistures!$C$110,Moistures!$F$110)</c:f>
              <c:numCache>
                <c:formatCode>0.00</c:formatCode>
                <c:ptCount val="2"/>
                <c:pt idx="0">
                  <c:v>47.976818394914943</c:v>
                </c:pt>
                <c:pt idx="1">
                  <c:v>49.682434127263974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9D3-8C4C-B4E3-FA2FBC3137E4}"/>
            </c:ext>
          </c:extLst>
        </c:ser>
        <c:ser>
          <c:idx val="3"/>
          <c:order val="3"/>
          <c:tx>
            <c:v>HEW</c:v>
          </c:tx>
          <c:spPr>
            <a:solidFill>
              <a:schemeClr val="bg1"/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C97A-4B98-BD5F-2FEACA8C67E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C97A-4B98-BD5F-2FEACA8C67E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(Moistures!$N$7,Moistures!$N$86)</c:f>
                <c:numCache>
                  <c:formatCode>General</c:formatCode>
                  <c:ptCount val="2"/>
                  <c:pt idx="0">
                    <c:v>2.0649341656403348</c:v>
                  </c:pt>
                  <c:pt idx="1">
                    <c:v>2.956837729815819</c:v>
                  </c:pt>
                </c:numCache>
              </c:numRef>
            </c:plus>
            <c:minus>
              <c:numRef>
                <c:f>(Moistures!$N$7,Moistures!$N$86)</c:f>
                <c:numCache>
                  <c:formatCode>General</c:formatCode>
                  <c:ptCount val="2"/>
                  <c:pt idx="0">
                    <c:v>2.0649341656403348</c:v>
                  </c:pt>
                  <c:pt idx="1">
                    <c:v>2.956837729815819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(Moistures!$C$111,Moistures!$F$111)</c:f>
              <c:numCache>
                <c:formatCode>0.00</c:formatCode>
                <c:ptCount val="2"/>
                <c:pt idx="0">
                  <c:v>52.4</c:v>
                </c:pt>
                <c:pt idx="1">
                  <c:v>48.274750054114271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9D3-8C4C-B4E3-FA2FBC3137E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46148671"/>
        <c:axId val="1388377151"/>
      </c:barChart>
      <c:catAx>
        <c:axId val="134614867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r>
                  <a:rPr lang="en-GB" sz="90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</a:rPr>
                  <a:t>Storage</a:t>
                </a:r>
                <a:r>
                  <a:rPr lang="en-GB" sz="9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</a:rPr>
                  <a:t> Time</a:t>
                </a:r>
                <a:endParaRPr lang="en-GB" sz="900">
                  <a:solidFill>
                    <a:sysClr val="windowText" lastClr="000000"/>
                  </a:solidFill>
                  <a:latin typeface="Verdana" panose="020B0604030504040204" pitchFamily="34" charset="0"/>
                  <a:ea typeface="Verdana" panose="020B060403050404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Verdana" panose="020B0604030504040204" pitchFamily="34" charset="0"/>
                  <a:ea typeface="Verdana" panose="020B0604030504040204" pitchFamily="34" charset="0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en-US"/>
          </a:p>
        </c:txPr>
        <c:crossAx val="1388377151"/>
        <c:crosses val="autoZero"/>
        <c:auto val="1"/>
        <c:lblAlgn val="ctr"/>
        <c:lblOffset val="100"/>
        <c:noMultiLvlLbl val="0"/>
      </c:catAx>
      <c:valAx>
        <c:axId val="1388377151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r>
                  <a:rPr lang="en-GB" sz="90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</a:rPr>
                  <a:t>Moisture Content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Verdana" panose="020B0604030504040204" pitchFamily="34" charset="0"/>
                  <a:ea typeface="Verdana" panose="020B0604030504040204" pitchFamily="34" charset="0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en-US"/>
          </a:p>
        </c:txPr>
        <c:crossAx val="13461486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6.7134894544856535E-2"/>
          <c:y val="2.7827880541701468E-2"/>
          <c:w val="0.31029456239433878"/>
          <c:h val="7.82438197089320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Moisture day 0 / Standardized coefficients
(95% conf. interval)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B9D5E1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519-4AF3-A78A-A90D9C1B81A8}"/>
              </c:ext>
            </c:extLst>
          </c:dPt>
          <c:dPt>
            <c:idx val="1"/>
            <c:invertIfNegative val="0"/>
            <c:bubble3D val="0"/>
            <c:spPr>
              <a:solidFill>
                <a:srgbClr val="B9D5E1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519-4AF3-A78A-A90D9C1B81A8}"/>
              </c:ext>
            </c:extLst>
          </c:dPt>
          <c:dPt>
            <c:idx val="2"/>
            <c:invertIfNegative val="0"/>
            <c:bubble3D val="0"/>
            <c:spPr>
              <a:solidFill>
                <a:srgbClr val="B9D5E1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519-4AF3-A78A-A90D9C1B81A8}"/>
              </c:ext>
            </c:extLst>
          </c:dPt>
          <c:dPt>
            <c:idx val="3"/>
            <c:invertIfNegative val="0"/>
            <c:bubble3D val="0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4519-4AF3-A78A-A90D9C1B81A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errBars>
            <c:errBarType val="both"/>
            <c:errValType val="cust"/>
            <c:noEndCap val="0"/>
            <c:plus>
              <c:numLit>
                <c:formatCode>General</c:formatCode>
                <c:ptCount val="4"/>
                <c:pt idx="0">
                  <c:v>0.25743160609285037</c:v>
                </c:pt>
                <c:pt idx="1">
                  <c:v>0.25743160609285037</c:v>
                </c:pt>
                <c:pt idx="2">
                  <c:v>0.25743160609285037</c:v>
                </c:pt>
                <c:pt idx="3">
                  <c:v>0</c:v>
                </c:pt>
              </c:numLit>
            </c:plus>
            <c:minus>
              <c:numLit>
                <c:formatCode>General</c:formatCode>
                <c:ptCount val="4"/>
                <c:pt idx="0">
                  <c:v>0.25743160609285032</c:v>
                </c:pt>
                <c:pt idx="1">
                  <c:v>0.25743160609285037</c:v>
                </c:pt>
                <c:pt idx="2">
                  <c:v>0.25743160609285043</c:v>
                </c:pt>
                <c:pt idx="3">
                  <c:v>0</c:v>
                </c:pt>
              </c:numLit>
            </c:minus>
          </c:errBars>
          <c:cat>
            <c:strRef>
              <c:f>'ANOVA_Moisture(day0)'!$B$86:$B$89</c:f>
              <c:strCache>
                <c:ptCount val="4"/>
                <c:pt idx="0">
                  <c:v>Sample-C</c:v>
                </c:pt>
                <c:pt idx="1">
                  <c:v>Sample-HEW</c:v>
                </c:pt>
                <c:pt idx="2">
                  <c:v>Sample-HSD</c:v>
                </c:pt>
                <c:pt idx="3">
                  <c:v>Sample-MID</c:v>
                </c:pt>
              </c:strCache>
            </c:strRef>
          </c:cat>
          <c:val>
            <c:numRef>
              <c:f>'ANOVA_Moisture(day0)'!$C$86:$C$89</c:f>
              <c:numCache>
                <c:formatCode>0.000</c:formatCode>
                <c:ptCount val="4"/>
                <c:pt idx="0">
                  <c:v>-0.61676006351153956</c:v>
                </c:pt>
                <c:pt idx="1">
                  <c:v>0.42642941804853746</c:v>
                </c:pt>
                <c:pt idx="2">
                  <c:v>-0.31520154169800707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19-4AF3-A78A-A90D9C1B81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-30"/>
        <c:axId val="751276880"/>
        <c:axId val="888831664"/>
      </c:barChart>
      <c:catAx>
        <c:axId val="7512768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Variable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one"/>
        <c:txPr>
          <a:bodyPr rot="0" vert="horz"/>
          <a:lstStyle/>
          <a:p>
            <a:pPr>
              <a:defRPr sz="700"/>
            </a:pPr>
            <a:endParaRPr lang="en-US"/>
          </a:p>
        </c:txPr>
        <c:crossAx val="888831664"/>
        <c:crosses val="autoZero"/>
        <c:auto val="1"/>
        <c:lblAlgn val="ctr"/>
        <c:lblOffset val="100"/>
        <c:noMultiLvlLbl val="0"/>
      </c:catAx>
      <c:valAx>
        <c:axId val="88883166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Standardized coefficients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751276880"/>
        <c:crosses val="autoZero"/>
        <c:crossBetween val="between"/>
      </c:valAx>
      <c:spPr>
        <a:ln>
          <a:solidFill>
            <a:srgbClr val="C0C0C0"/>
          </a:solidFill>
          <a:prstDash val="solid"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Moisture day 0 / Standardized residuals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/>
          </c:tx>
          <c:spPr>
            <a:ln w="19050">
              <a:noFill/>
            </a:ln>
            <a:effectLst/>
          </c:spPr>
          <c:marker>
            <c:symbol val="circle"/>
            <c:size val="3"/>
          </c:marker>
          <c:dPt>
            <c:idx val="0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090F-4E62-AE85-187CDA1E114F}"/>
              </c:ext>
            </c:extLst>
          </c:dPt>
          <c:dPt>
            <c:idx val="1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090F-4E62-AE85-187CDA1E114F}"/>
              </c:ext>
            </c:extLst>
          </c:dPt>
          <c:dPt>
            <c:idx val="2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090F-4E62-AE85-187CDA1E114F}"/>
              </c:ext>
            </c:extLst>
          </c:dPt>
          <c:dPt>
            <c:idx val="3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090F-4E62-AE85-187CDA1E114F}"/>
              </c:ext>
            </c:extLst>
          </c:dPt>
          <c:dPt>
            <c:idx val="4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090F-4E62-AE85-187CDA1E114F}"/>
              </c:ext>
            </c:extLst>
          </c:dPt>
          <c:dPt>
            <c:idx val="5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090F-4E62-AE85-187CDA1E114F}"/>
              </c:ext>
            </c:extLst>
          </c:dPt>
          <c:dPt>
            <c:idx val="6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090F-4E62-AE85-187CDA1E114F}"/>
              </c:ext>
            </c:extLst>
          </c:dPt>
          <c:dPt>
            <c:idx val="7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090F-4E62-AE85-187CDA1E114F}"/>
              </c:ext>
            </c:extLst>
          </c:dPt>
          <c:dPt>
            <c:idx val="8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090F-4E62-AE85-187CDA1E114F}"/>
              </c:ext>
            </c:extLst>
          </c:dPt>
          <c:dPt>
            <c:idx val="9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090F-4E62-AE85-187CDA1E114F}"/>
              </c:ext>
            </c:extLst>
          </c:dPt>
          <c:dPt>
            <c:idx val="10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90F-4E62-AE85-187CDA1E114F}"/>
              </c:ext>
            </c:extLst>
          </c:dPt>
          <c:dPt>
            <c:idx val="11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90F-4E62-AE85-187CDA1E114F}"/>
              </c:ext>
            </c:extLst>
          </c:dPt>
          <c:dPt>
            <c:idx val="12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90F-4E62-AE85-187CDA1E114F}"/>
              </c:ext>
            </c:extLst>
          </c:dPt>
          <c:dPt>
            <c:idx val="13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90F-4E62-AE85-187CDA1E114F}"/>
              </c:ext>
            </c:extLst>
          </c:dPt>
          <c:dPt>
            <c:idx val="14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090F-4E62-AE85-187CDA1E114F}"/>
              </c:ext>
            </c:extLst>
          </c:dPt>
          <c:dPt>
            <c:idx val="15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090F-4E62-AE85-187CDA1E114F}"/>
              </c:ext>
            </c:extLst>
          </c:dPt>
          <c:dPt>
            <c:idx val="16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090F-4E62-AE85-187CDA1E114F}"/>
              </c:ext>
            </c:extLst>
          </c:dPt>
          <c:dPt>
            <c:idx val="17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090F-4E62-AE85-187CDA1E114F}"/>
              </c:ext>
            </c:extLst>
          </c:dPt>
          <c:dPt>
            <c:idx val="18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090F-4E62-AE85-187CDA1E114F}"/>
              </c:ext>
            </c:extLst>
          </c:dPt>
          <c:dPt>
            <c:idx val="19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090F-4E62-AE85-187CDA1E114F}"/>
              </c:ext>
            </c:extLst>
          </c:dPt>
          <c:dPt>
            <c:idx val="20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090F-4E62-AE85-187CDA1E114F}"/>
              </c:ext>
            </c:extLst>
          </c:dPt>
          <c:dPt>
            <c:idx val="21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090F-4E62-AE85-187CDA1E114F}"/>
              </c:ext>
            </c:extLst>
          </c:dPt>
          <c:dPt>
            <c:idx val="22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090F-4E62-AE85-187CDA1E114F}"/>
              </c:ext>
            </c:extLst>
          </c:dPt>
          <c:dPt>
            <c:idx val="23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8-090F-4E62-AE85-187CDA1E114F}"/>
              </c:ext>
            </c:extLst>
          </c:dPt>
          <c:xVal>
            <c:numRef>
              <c:f>XLSTAT_20240327_110350_1_HID!$C$2:$C$25</c:f>
              <c:numCache>
                <c:formatCode>0.000</c:formatCode>
                <c:ptCount val="24"/>
                <c:pt idx="0">
                  <c:v>40.639269406392678</c:v>
                </c:pt>
                <c:pt idx="1">
                  <c:v>40.723981900452486</c:v>
                </c:pt>
                <c:pt idx="2">
                  <c:v>38.604651162790681</c:v>
                </c:pt>
                <c:pt idx="3">
                  <c:v>44.475265834489143</c:v>
                </c:pt>
                <c:pt idx="4">
                  <c:v>41.420911528150135</c:v>
                </c:pt>
                <c:pt idx="5">
                  <c:v>43.631669535283997</c:v>
                </c:pt>
                <c:pt idx="6">
                  <c:v>42.857142857142847</c:v>
                </c:pt>
                <c:pt idx="7">
                  <c:v>42.307692307692299</c:v>
                </c:pt>
                <c:pt idx="8">
                  <c:v>42.290748898678409</c:v>
                </c:pt>
                <c:pt idx="9">
                  <c:v>47.309417040358731</c:v>
                </c:pt>
                <c:pt idx="10">
                  <c:v>46.679499518768047</c:v>
                </c:pt>
                <c:pt idx="11">
                  <c:v>46.80950163018165</c:v>
                </c:pt>
                <c:pt idx="12">
                  <c:v>51.173708920187785</c:v>
                </c:pt>
                <c:pt idx="13">
                  <c:v>49.268292682926834</c:v>
                </c:pt>
                <c:pt idx="14">
                  <c:v>48.86877828054299</c:v>
                </c:pt>
                <c:pt idx="15">
                  <c:v>46.698113207547173</c:v>
                </c:pt>
                <c:pt idx="16">
                  <c:v>45.225399903053813</c:v>
                </c:pt>
                <c:pt idx="17">
                  <c:v>46.626617375231042</c:v>
                </c:pt>
                <c:pt idx="18">
                  <c:v>50.862068965517238</c:v>
                </c:pt>
                <c:pt idx="19">
                  <c:v>51.293103448275865</c:v>
                </c:pt>
                <c:pt idx="20">
                  <c:v>50.458715596330272</c:v>
                </c:pt>
                <c:pt idx="21">
                  <c:v>55.964087216759303</c:v>
                </c:pt>
                <c:pt idx="22">
                  <c:v>53.51643778610071</c:v>
                </c:pt>
                <c:pt idx="23">
                  <c:v>52.292263610315182</c:v>
                </c:pt>
              </c:numCache>
            </c:numRef>
          </c:xVal>
          <c:yVal>
            <c:numRef>
              <c:f>XLSTAT_20240327_110350_1_HID!$F$2:$F$25</c:f>
              <c:numCache>
                <c:formatCode>0.000</c:formatCode>
                <c:ptCount val="24"/>
                <c:pt idx="0">
                  <c:v>-0.42568666965186414</c:v>
                </c:pt>
                <c:pt idx="1">
                  <c:v>-0.38746038070217953</c:v>
                </c:pt>
                <c:pt idx="2">
                  <c:v>-1.3438027721870955</c:v>
                </c:pt>
                <c:pt idx="3">
                  <c:v>1.3052965754742576</c:v>
                </c:pt>
                <c:pt idx="4">
                  <c:v>-7.2972729008704107E-2</c:v>
                </c:pt>
                <c:pt idx="5">
                  <c:v>0.92462597607562103</c:v>
                </c:pt>
                <c:pt idx="6">
                  <c:v>-0.83564580850676062</c:v>
                </c:pt>
                <c:pt idx="7">
                  <c:v>-1.0835839161019751</c:v>
                </c:pt>
                <c:pt idx="8">
                  <c:v>-1.0912295846181257</c:v>
                </c:pt>
                <c:pt idx="9">
                  <c:v>1.1734311440697134</c:v>
                </c:pt>
                <c:pt idx="10">
                  <c:v>0.88918252806515574</c:v>
                </c:pt>
                <c:pt idx="11">
                  <c:v>0.9478456370919891</c:v>
                </c:pt>
                <c:pt idx="12">
                  <c:v>1.4425883963859236</c:v>
                </c:pt>
                <c:pt idx="13">
                  <c:v>0.58277435757915341</c:v>
                </c:pt>
                <c:pt idx="14">
                  <c:v>0.40249453989012135</c:v>
                </c:pt>
                <c:pt idx="15">
                  <c:v>-0.5770123346772138</c:v>
                </c:pt>
                <c:pt idx="16">
                  <c:v>-1.2415703192156253</c:v>
                </c:pt>
                <c:pt idx="17">
                  <c:v>-0.60927463996225339</c:v>
                </c:pt>
                <c:pt idx="18">
                  <c:v>-0.69298528966440287</c:v>
                </c:pt>
                <c:pt idx="19">
                  <c:v>-0.49848211905091244</c:v>
                </c:pt>
                <c:pt idx="20">
                  <c:v>-0.87499743097243743</c:v>
                </c:pt>
                <c:pt idx="21">
                  <c:v>1.6092869555707541</c:v>
                </c:pt>
                <c:pt idx="22">
                  <c:v>0.50479162200367822</c:v>
                </c:pt>
                <c:pt idx="23">
                  <c:v>-4.7613737886698905E-2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90F-4E62-AE85-187CDA1E114F}"/>
            </c:ext>
          </c:extLst>
        </c:ser>
        <c:ser>
          <c:idx val="1"/>
          <c:order val="1"/>
          <c:tx>
            <c:v>C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40.723981900452486</c:v>
              </c:pt>
            </c:numLit>
          </c:xVal>
          <c:yVal>
            <c:numLit>
              <c:formatCode>General</c:formatCode>
              <c:ptCount val="1"/>
              <c:pt idx="0">
                <c:v>-0.38746038070217953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090F-4E62-AE85-187CDA1E114F}"/>
            </c:ext>
          </c:extLst>
        </c:ser>
        <c:ser>
          <c:idx val="2"/>
          <c:order val="2"/>
          <c:tx>
            <c:v>HEW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51.293103448275865</c:v>
              </c:pt>
            </c:numLit>
          </c:xVal>
          <c:yVal>
            <c:numLit>
              <c:formatCode>General</c:formatCode>
              <c:ptCount val="1"/>
              <c:pt idx="0">
                <c:v>-0.49848211905091244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090F-4E62-AE85-187CDA1E114F}"/>
            </c:ext>
          </c:extLst>
        </c:ser>
        <c:ser>
          <c:idx val="3"/>
          <c:order val="3"/>
          <c:tx>
            <c:v>HSD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42.307692307692299</c:v>
              </c:pt>
            </c:numLit>
          </c:xVal>
          <c:yVal>
            <c:numLit>
              <c:formatCode>General</c:formatCode>
              <c:ptCount val="1"/>
              <c:pt idx="0">
                <c:v>-1.0835839161019751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090F-4E62-AE85-187CDA1E114F}"/>
            </c:ext>
          </c:extLst>
        </c:ser>
        <c:ser>
          <c:idx val="4"/>
          <c:order val="4"/>
          <c:tx>
            <c:v>MID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49.268292682926834</c:v>
              </c:pt>
            </c:numLit>
          </c:xVal>
          <c:yVal>
            <c:numLit>
              <c:formatCode>General</c:formatCode>
              <c:ptCount val="1"/>
              <c:pt idx="0">
                <c:v>0.58277435757915341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090F-4E62-AE85-187CDA1E11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376607"/>
        <c:axId val="739669184"/>
      </c:scatterChart>
      <c:valAx>
        <c:axId val="65376607"/>
        <c:scaling>
          <c:orientation val="minMax"/>
          <c:max val="60"/>
          <c:min val="35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Moisture day 0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700"/>
            </a:pPr>
            <a:endParaRPr lang="en-US"/>
          </a:p>
        </c:txPr>
        <c:crossAx val="739669184"/>
        <c:crosses val="autoZero"/>
        <c:crossBetween val="midCat"/>
      </c:valAx>
      <c:valAx>
        <c:axId val="739669184"/>
        <c:scaling>
          <c:orientation val="minMax"/>
          <c:max val="2"/>
          <c:min val="-1.5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Standardized residuals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65376607"/>
        <c:crosses val="autoZero"/>
        <c:crossBetween val="midCat"/>
      </c:valAx>
      <c:spPr>
        <a:ln>
          <a:solidFill>
            <a:srgbClr val="C0C0C0"/>
          </a:solidFill>
          <a:prstDash val="solid"/>
        </a:ln>
      </c:spPr>
    </c:plotArea>
    <c:legend>
      <c:legendPos val="b"/>
      <c:legendEntry>
        <c:idx val="0"/>
        <c:delete val="1"/>
      </c:legendEntry>
      <c:overlay val="0"/>
      <c:spPr>
        <a:ln w="6350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/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Pred(Moisture day 0) / Standardized residuals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/>
          </c:tx>
          <c:spPr>
            <a:ln w="19050">
              <a:noFill/>
            </a:ln>
            <a:effectLst/>
          </c:spPr>
          <c:marker>
            <c:symbol val="circle"/>
            <c:size val="3"/>
          </c:marker>
          <c:dPt>
            <c:idx val="0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0F15-4CA9-B365-52CCE778AA65}"/>
              </c:ext>
            </c:extLst>
          </c:dPt>
          <c:dPt>
            <c:idx val="1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0F15-4CA9-B365-52CCE778AA65}"/>
              </c:ext>
            </c:extLst>
          </c:dPt>
          <c:dPt>
            <c:idx val="2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0F15-4CA9-B365-52CCE778AA65}"/>
              </c:ext>
            </c:extLst>
          </c:dPt>
          <c:dPt>
            <c:idx val="3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0F15-4CA9-B365-52CCE778AA65}"/>
              </c:ext>
            </c:extLst>
          </c:dPt>
          <c:dPt>
            <c:idx val="4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0F15-4CA9-B365-52CCE778AA65}"/>
              </c:ext>
            </c:extLst>
          </c:dPt>
          <c:dPt>
            <c:idx val="5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0F15-4CA9-B365-52CCE778AA65}"/>
              </c:ext>
            </c:extLst>
          </c:dPt>
          <c:dPt>
            <c:idx val="6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0F15-4CA9-B365-52CCE778AA65}"/>
              </c:ext>
            </c:extLst>
          </c:dPt>
          <c:dPt>
            <c:idx val="7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0F15-4CA9-B365-52CCE778AA65}"/>
              </c:ext>
            </c:extLst>
          </c:dPt>
          <c:dPt>
            <c:idx val="8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0F15-4CA9-B365-52CCE778AA65}"/>
              </c:ext>
            </c:extLst>
          </c:dPt>
          <c:dPt>
            <c:idx val="9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0F15-4CA9-B365-52CCE778AA65}"/>
              </c:ext>
            </c:extLst>
          </c:dPt>
          <c:dPt>
            <c:idx val="10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F15-4CA9-B365-52CCE778AA65}"/>
              </c:ext>
            </c:extLst>
          </c:dPt>
          <c:dPt>
            <c:idx val="11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F15-4CA9-B365-52CCE778AA65}"/>
              </c:ext>
            </c:extLst>
          </c:dPt>
          <c:dPt>
            <c:idx val="12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F15-4CA9-B365-52CCE778AA65}"/>
              </c:ext>
            </c:extLst>
          </c:dPt>
          <c:dPt>
            <c:idx val="13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F15-4CA9-B365-52CCE778AA65}"/>
              </c:ext>
            </c:extLst>
          </c:dPt>
          <c:dPt>
            <c:idx val="14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0F15-4CA9-B365-52CCE778AA65}"/>
              </c:ext>
            </c:extLst>
          </c:dPt>
          <c:dPt>
            <c:idx val="15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0F15-4CA9-B365-52CCE778AA65}"/>
              </c:ext>
            </c:extLst>
          </c:dPt>
          <c:dPt>
            <c:idx val="16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0F15-4CA9-B365-52CCE778AA65}"/>
              </c:ext>
            </c:extLst>
          </c:dPt>
          <c:dPt>
            <c:idx val="17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0F15-4CA9-B365-52CCE778AA65}"/>
              </c:ext>
            </c:extLst>
          </c:dPt>
          <c:dPt>
            <c:idx val="18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0F15-4CA9-B365-52CCE778AA65}"/>
              </c:ext>
            </c:extLst>
          </c:dPt>
          <c:dPt>
            <c:idx val="19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0F15-4CA9-B365-52CCE778AA65}"/>
              </c:ext>
            </c:extLst>
          </c:dPt>
          <c:dPt>
            <c:idx val="20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0F15-4CA9-B365-52CCE778AA65}"/>
              </c:ext>
            </c:extLst>
          </c:dPt>
          <c:dPt>
            <c:idx val="21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0F15-4CA9-B365-52CCE778AA65}"/>
              </c:ext>
            </c:extLst>
          </c:dPt>
          <c:dPt>
            <c:idx val="22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0F15-4CA9-B365-52CCE778AA65}"/>
              </c:ext>
            </c:extLst>
          </c:dPt>
          <c:dPt>
            <c:idx val="23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8-0F15-4CA9-B365-52CCE778AA65}"/>
              </c:ext>
            </c:extLst>
          </c:dPt>
          <c:xVal>
            <c:numRef>
              <c:f>XLSTAT_20240327_110350_1_HID!$D$2:$D$25</c:f>
              <c:numCache>
                <c:formatCode>0.000</c:formatCode>
                <c:ptCount val="24"/>
                <c:pt idx="0">
                  <c:v>41.582624894593174</c:v>
                </c:pt>
                <c:pt idx="1">
                  <c:v>41.582624894593174</c:v>
                </c:pt>
                <c:pt idx="2">
                  <c:v>41.582624894593174</c:v>
                </c:pt>
                <c:pt idx="3">
                  <c:v>41.582624894593174</c:v>
                </c:pt>
                <c:pt idx="4">
                  <c:v>41.582624894593174</c:v>
                </c:pt>
                <c:pt idx="5">
                  <c:v>41.582624894593174</c:v>
                </c:pt>
                <c:pt idx="6">
                  <c:v>44.709000375470332</c:v>
                </c:pt>
                <c:pt idx="7">
                  <c:v>44.709000375470332</c:v>
                </c:pt>
                <c:pt idx="8">
                  <c:v>44.709000375470332</c:v>
                </c:pt>
                <c:pt idx="9">
                  <c:v>44.709000375470332</c:v>
                </c:pt>
                <c:pt idx="10">
                  <c:v>44.709000375470332</c:v>
                </c:pt>
                <c:pt idx="11">
                  <c:v>44.709000375470332</c:v>
                </c:pt>
                <c:pt idx="12">
                  <c:v>47.976818394914901</c:v>
                </c:pt>
                <c:pt idx="13">
                  <c:v>47.976818394914901</c:v>
                </c:pt>
                <c:pt idx="14">
                  <c:v>47.976818394914901</c:v>
                </c:pt>
                <c:pt idx="15">
                  <c:v>47.976818394914901</c:v>
                </c:pt>
                <c:pt idx="16">
                  <c:v>47.976818394914901</c:v>
                </c:pt>
                <c:pt idx="17">
                  <c:v>47.976818394914901</c:v>
                </c:pt>
                <c:pt idx="18">
                  <c:v>52.397779437216435</c:v>
                </c:pt>
                <c:pt idx="19">
                  <c:v>52.397779437216435</c:v>
                </c:pt>
                <c:pt idx="20">
                  <c:v>52.397779437216435</c:v>
                </c:pt>
                <c:pt idx="21">
                  <c:v>52.397779437216435</c:v>
                </c:pt>
                <c:pt idx="22">
                  <c:v>52.397779437216435</c:v>
                </c:pt>
                <c:pt idx="23">
                  <c:v>52.397779437216435</c:v>
                </c:pt>
              </c:numCache>
            </c:numRef>
          </c:xVal>
          <c:yVal>
            <c:numRef>
              <c:f>XLSTAT_20240327_110350_1_HID!$F$2:$F$25</c:f>
              <c:numCache>
                <c:formatCode>0.000</c:formatCode>
                <c:ptCount val="24"/>
                <c:pt idx="0">
                  <c:v>-0.42568666965186414</c:v>
                </c:pt>
                <c:pt idx="1">
                  <c:v>-0.38746038070217953</c:v>
                </c:pt>
                <c:pt idx="2">
                  <c:v>-1.3438027721870955</c:v>
                </c:pt>
                <c:pt idx="3">
                  <c:v>1.3052965754742576</c:v>
                </c:pt>
                <c:pt idx="4">
                  <c:v>-7.2972729008704107E-2</c:v>
                </c:pt>
                <c:pt idx="5">
                  <c:v>0.92462597607562103</c:v>
                </c:pt>
                <c:pt idx="6">
                  <c:v>-0.83564580850676062</c:v>
                </c:pt>
                <c:pt idx="7">
                  <c:v>-1.0835839161019751</c:v>
                </c:pt>
                <c:pt idx="8">
                  <c:v>-1.0912295846181257</c:v>
                </c:pt>
                <c:pt idx="9">
                  <c:v>1.1734311440697134</c:v>
                </c:pt>
                <c:pt idx="10">
                  <c:v>0.88918252806515574</c:v>
                </c:pt>
                <c:pt idx="11">
                  <c:v>0.9478456370919891</c:v>
                </c:pt>
                <c:pt idx="12">
                  <c:v>1.4425883963859236</c:v>
                </c:pt>
                <c:pt idx="13">
                  <c:v>0.58277435757915341</c:v>
                </c:pt>
                <c:pt idx="14">
                  <c:v>0.40249453989012135</c:v>
                </c:pt>
                <c:pt idx="15">
                  <c:v>-0.5770123346772138</c:v>
                </c:pt>
                <c:pt idx="16">
                  <c:v>-1.2415703192156253</c:v>
                </c:pt>
                <c:pt idx="17">
                  <c:v>-0.60927463996225339</c:v>
                </c:pt>
                <c:pt idx="18">
                  <c:v>-0.69298528966440287</c:v>
                </c:pt>
                <c:pt idx="19">
                  <c:v>-0.49848211905091244</c:v>
                </c:pt>
                <c:pt idx="20">
                  <c:v>-0.87499743097243743</c:v>
                </c:pt>
                <c:pt idx="21">
                  <c:v>1.6092869555707541</c:v>
                </c:pt>
                <c:pt idx="22">
                  <c:v>0.50479162200367822</c:v>
                </c:pt>
                <c:pt idx="23">
                  <c:v>-4.7613737886698905E-2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F15-4CA9-B365-52CCE778AA65}"/>
            </c:ext>
          </c:extLst>
        </c:ser>
        <c:ser>
          <c:idx val="1"/>
          <c:order val="1"/>
          <c:tx>
            <c:v>C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41.582624894593174</c:v>
              </c:pt>
            </c:numLit>
          </c:xVal>
          <c:yVal>
            <c:numLit>
              <c:formatCode>General</c:formatCode>
              <c:ptCount val="1"/>
              <c:pt idx="0">
                <c:v>-0.38746038070217953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0F15-4CA9-B365-52CCE778AA65}"/>
            </c:ext>
          </c:extLst>
        </c:ser>
        <c:ser>
          <c:idx val="2"/>
          <c:order val="2"/>
          <c:tx>
            <c:v>HEW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52.397779437216435</c:v>
              </c:pt>
            </c:numLit>
          </c:xVal>
          <c:yVal>
            <c:numLit>
              <c:formatCode>General</c:formatCode>
              <c:ptCount val="1"/>
              <c:pt idx="0">
                <c:v>-0.49848211905091244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0F15-4CA9-B365-52CCE778AA65}"/>
            </c:ext>
          </c:extLst>
        </c:ser>
        <c:ser>
          <c:idx val="3"/>
          <c:order val="3"/>
          <c:tx>
            <c:v>HSD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44.709000375470332</c:v>
              </c:pt>
            </c:numLit>
          </c:xVal>
          <c:yVal>
            <c:numLit>
              <c:formatCode>General</c:formatCode>
              <c:ptCount val="1"/>
              <c:pt idx="0">
                <c:v>-1.0835839161019751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0F15-4CA9-B365-52CCE778AA65}"/>
            </c:ext>
          </c:extLst>
        </c:ser>
        <c:ser>
          <c:idx val="4"/>
          <c:order val="4"/>
          <c:tx>
            <c:v>MID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47.976818394914901</c:v>
              </c:pt>
            </c:numLit>
          </c:xVal>
          <c:yVal>
            <c:numLit>
              <c:formatCode>General</c:formatCode>
              <c:ptCount val="1"/>
              <c:pt idx="0">
                <c:v>0.58277435757915341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0F15-4CA9-B365-52CCE778A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1279760"/>
        <c:axId val="888828688"/>
      </c:scatterChart>
      <c:valAx>
        <c:axId val="751279760"/>
        <c:scaling>
          <c:orientation val="minMax"/>
          <c:max val="54"/>
          <c:min val="40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Pred(Moisture day 0)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700"/>
            </a:pPr>
            <a:endParaRPr lang="en-US"/>
          </a:p>
        </c:txPr>
        <c:crossAx val="888828688"/>
        <c:crosses val="autoZero"/>
        <c:crossBetween val="midCat"/>
      </c:valAx>
      <c:valAx>
        <c:axId val="888828688"/>
        <c:scaling>
          <c:orientation val="minMax"/>
          <c:max val="2"/>
          <c:min val="-1.5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Standardized residuals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751279760"/>
        <c:crosses val="autoZero"/>
        <c:crossBetween val="midCat"/>
      </c:valAx>
      <c:spPr>
        <a:ln>
          <a:solidFill>
            <a:srgbClr val="C0C0C0"/>
          </a:solidFill>
          <a:prstDash val="solid"/>
        </a:ln>
      </c:spPr>
    </c:plotArea>
    <c:legend>
      <c:legendPos val="b"/>
      <c:legendEntry>
        <c:idx val="0"/>
        <c:delete val="1"/>
      </c:legendEntry>
      <c:overlay val="0"/>
      <c:spPr>
        <a:ln w="6350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/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Pred(Moisture day 0) - Moisture day 0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/>
          </c:tx>
          <c:spPr>
            <a:ln w="19050">
              <a:noFill/>
            </a:ln>
            <a:effectLst/>
          </c:spPr>
          <c:marker>
            <c:symbol val="circle"/>
            <c:size val="3"/>
          </c:marker>
          <c:dPt>
            <c:idx val="0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630D-4EF0-8B93-573B15B6F6FD}"/>
              </c:ext>
            </c:extLst>
          </c:dPt>
          <c:dPt>
            <c:idx val="1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630D-4EF0-8B93-573B15B6F6FD}"/>
              </c:ext>
            </c:extLst>
          </c:dPt>
          <c:dPt>
            <c:idx val="2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630D-4EF0-8B93-573B15B6F6FD}"/>
              </c:ext>
            </c:extLst>
          </c:dPt>
          <c:dPt>
            <c:idx val="3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630D-4EF0-8B93-573B15B6F6FD}"/>
              </c:ext>
            </c:extLst>
          </c:dPt>
          <c:dPt>
            <c:idx val="4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630D-4EF0-8B93-573B15B6F6FD}"/>
              </c:ext>
            </c:extLst>
          </c:dPt>
          <c:dPt>
            <c:idx val="5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630D-4EF0-8B93-573B15B6F6FD}"/>
              </c:ext>
            </c:extLst>
          </c:dPt>
          <c:dPt>
            <c:idx val="6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630D-4EF0-8B93-573B15B6F6FD}"/>
              </c:ext>
            </c:extLst>
          </c:dPt>
          <c:dPt>
            <c:idx val="7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630D-4EF0-8B93-573B15B6F6FD}"/>
              </c:ext>
            </c:extLst>
          </c:dPt>
          <c:dPt>
            <c:idx val="8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630D-4EF0-8B93-573B15B6F6FD}"/>
              </c:ext>
            </c:extLst>
          </c:dPt>
          <c:dPt>
            <c:idx val="9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630D-4EF0-8B93-573B15B6F6FD}"/>
              </c:ext>
            </c:extLst>
          </c:dPt>
          <c:dPt>
            <c:idx val="10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30D-4EF0-8B93-573B15B6F6FD}"/>
              </c:ext>
            </c:extLst>
          </c:dPt>
          <c:dPt>
            <c:idx val="11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30D-4EF0-8B93-573B15B6F6FD}"/>
              </c:ext>
            </c:extLst>
          </c:dPt>
          <c:dPt>
            <c:idx val="12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30D-4EF0-8B93-573B15B6F6FD}"/>
              </c:ext>
            </c:extLst>
          </c:dPt>
          <c:dPt>
            <c:idx val="13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30D-4EF0-8B93-573B15B6F6FD}"/>
              </c:ext>
            </c:extLst>
          </c:dPt>
          <c:dPt>
            <c:idx val="14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630D-4EF0-8B93-573B15B6F6FD}"/>
              </c:ext>
            </c:extLst>
          </c:dPt>
          <c:dPt>
            <c:idx val="15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630D-4EF0-8B93-573B15B6F6FD}"/>
              </c:ext>
            </c:extLst>
          </c:dPt>
          <c:dPt>
            <c:idx val="16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630D-4EF0-8B93-573B15B6F6FD}"/>
              </c:ext>
            </c:extLst>
          </c:dPt>
          <c:dPt>
            <c:idx val="17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30D-4EF0-8B93-573B15B6F6FD}"/>
              </c:ext>
            </c:extLst>
          </c:dPt>
          <c:dPt>
            <c:idx val="18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30D-4EF0-8B93-573B15B6F6FD}"/>
              </c:ext>
            </c:extLst>
          </c:dPt>
          <c:dPt>
            <c:idx val="19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630D-4EF0-8B93-573B15B6F6FD}"/>
              </c:ext>
            </c:extLst>
          </c:dPt>
          <c:dPt>
            <c:idx val="20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630D-4EF0-8B93-573B15B6F6FD}"/>
              </c:ext>
            </c:extLst>
          </c:dPt>
          <c:dPt>
            <c:idx val="21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630D-4EF0-8B93-573B15B6F6FD}"/>
              </c:ext>
            </c:extLst>
          </c:dPt>
          <c:dPt>
            <c:idx val="22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630D-4EF0-8B93-573B15B6F6FD}"/>
              </c:ext>
            </c:extLst>
          </c:dPt>
          <c:dPt>
            <c:idx val="23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8-630D-4EF0-8B93-573B15B6F6FD}"/>
              </c:ext>
            </c:extLst>
          </c:dPt>
          <c:xVal>
            <c:numRef>
              <c:f>XLSTAT_20240327_110350_1_HID!$D$2:$D$25</c:f>
              <c:numCache>
                <c:formatCode>0.000</c:formatCode>
                <c:ptCount val="24"/>
                <c:pt idx="0">
                  <c:v>41.582624894593174</c:v>
                </c:pt>
                <c:pt idx="1">
                  <c:v>41.582624894593174</c:v>
                </c:pt>
                <c:pt idx="2">
                  <c:v>41.582624894593174</c:v>
                </c:pt>
                <c:pt idx="3">
                  <c:v>41.582624894593174</c:v>
                </c:pt>
                <c:pt idx="4">
                  <c:v>41.582624894593174</c:v>
                </c:pt>
                <c:pt idx="5">
                  <c:v>41.582624894593174</c:v>
                </c:pt>
                <c:pt idx="6">
                  <c:v>44.709000375470332</c:v>
                </c:pt>
                <c:pt idx="7">
                  <c:v>44.709000375470332</c:v>
                </c:pt>
                <c:pt idx="8">
                  <c:v>44.709000375470332</c:v>
                </c:pt>
                <c:pt idx="9">
                  <c:v>44.709000375470332</c:v>
                </c:pt>
                <c:pt idx="10">
                  <c:v>44.709000375470332</c:v>
                </c:pt>
                <c:pt idx="11">
                  <c:v>44.709000375470332</c:v>
                </c:pt>
                <c:pt idx="12">
                  <c:v>47.976818394914901</c:v>
                </c:pt>
                <c:pt idx="13">
                  <c:v>47.976818394914901</c:v>
                </c:pt>
                <c:pt idx="14">
                  <c:v>47.976818394914901</c:v>
                </c:pt>
                <c:pt idx="15">
                  <c:v>47.976818394914901</c:v>
                </c:pt>
                <c:pt idx="16">
                  <c:v>47.976818394914901</c:v>
                </c:pt>
                <c:pt idx="17">
                  <c:v>47.976818394914901</c:v>
                </c:pt>
                <c:pt idx="18">
                  <c:v>52.397779437216435</c:v>
                </c:pt>
                <c:pt idx="19">
                  <c:v>52.397779437216435</c:v>
                </c:pt>
                <c:pt idx="20">
                  <c:v>52.397779437216435</c:v>
                </c:pt>
                <c:pt idx="21">
                  <c:v>52.397779437216435</c:v>
                </c:pt>
                <c:pt idx="22">
                  <c:v>52.397779437216435</c:v>
                </c:pt>
                <c:pt idx="23">
                  <c:v>52.397779437216435</c:v>
                </c:pt>
              </c:numCache>
            </c:numRef>
          </c:xVal>
          <c:yVal>
            <c:numRef>
              <c:f>XLSTAT_20240327_110350_1_HID!$C$2:$C$25</c:f>
              <c:numCache>
                <c:formatCode>0.000</c:formatCode>
                <c:ptCount val="24"/>
                <c:pt idx="0">
                  <c:v>40.639269406392678</c:v>
                </c:pt>
                <c:pt idx="1">
                  <c:v>40.723981900452486</c:v>
                </c:pt>
                <c:pt idx="2">
                  <c:v>38.604651162790681</c:v>
                </c:pt>
                <c:pt idx="3">
                  <c:v>44.475265834489143</c:v>
                </c:pt>
                <c:pt idx="4">
                  <c:v>41.420911528150135</c:v>
                </c:pt>
                <c:pt idx="5">
                  <c:v>43.631669535283997</c:v>
                </c:pt>
                <c:pt idx="6">
                  <c:v>42.857142857142847</c:v>
                </c:pt>
                <c:pt idx="7">
                  <c:v>42.307692307692299</c:v>
                </c:pt>
                <c:pt idx="8">
                  <c:v>42.290748898678409</c:v>
                </c:pt>
                <c:pt idx="9">
                  <c:v>47.309417040358731</c:v>
                </c:pt>
                <c:pt idx="10">
                  <c:v>46.679499518768047</c:v>
                </c:pt>
                <c:pt idx="11">
                  <c:v>46.80950163018165</c:v>
                </c:pt>
                <c:pt idx="12">
                  <c:v>51.173708920187785</c:v>
                </c:pt>
                <c:pt idx="13">
                  <c:v>49.268292682926834</c:v>
                </c:pt>
                <c:pt idx="14">
                  <c:v>48.86877828054299</c:v>
                </c:pt>
                <c:pt idx="15">
                  <c:v>46.698113207547173</c:v>
                </c:pt>
                <c:pt idx="16">
                  <c:v>45.225399903053813</c:v>
                </c:pt>
                <c:pt idx="17">
                  <c:v>46.626617375231042</c:v>
                </c:pt>
                <c:pt idx="18">
                  <c:v>50.862068965517238</c:v>
                </c:pt>
                <c:pt idx="19">
                  <c:v>51.293103448275865</c:v>
                </c:pt>
                <c:pt idx="20">
                  <c:v>50.458715596330272</c:v>
                </c:pt>
                <c:pt idx="21">
                  <c:v>55.964087216759303</c:v>
                </c:pt>
                <c:pt idx="22">
                  <c:v>53.51643778610071</c:v>
                </c:pt>
                <c:pt idx="23">
                  <c:v>52.292263610315182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30D-4EF0-8B93-573B15B6F6FD}"/>
            </c:ext>
          </c:extLst>
        </c:ser>
        <c:ser>
          <c:idx val="1"/>
          <c:order val="1"/>
          <c:tx>
            <c:v>C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41.582624894593174</c:v>
              </c:pt>
            </c:numLit>
          </c:xVal>
          <c:yVal>
            <c:numLit>
              <c:formatCode>General</c:formatCode>
              <c:ptCount val="1"/>
              <c:pt idx="0">
                <c:v>40.723981900452486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630D-4EF0-8B93-573B15B6F6FD}"/>
            </c:ext>
          </c:extLst>
        </c:ser>
        <c:ser>
          <c:idx val="2"/>
          <c:order val="2"/>
          <c:tx>
            <c:v>HEW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52.397779437216435</c:v>
              </c:pt>
            </c:numLit>
          </c:xVal>
          <c:yVal>
            <c:numLit>
              <c:formatCode>General</c:formatCode>
              <c:ptCount val="1"/>
              <c:pt idx="0">
                <c:v>51.293103448275865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630D-4EF0-8B93-573B15B6F6FD}"/>
            </c:ext>
          </c:extLst>
        </c:ser>
        <c:ser>
          <c:idx val="3"/>
          <c:order val="3"/>
          <c:tx>
            <c:v>HSD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44.709000375470332</c:v>
              </c:pt>
            </c:numLit>
          </c:xVal>
          <c:yVal>
            <c:numLit>
              <c:formatCode>General</c:formatCode>
              <c:ptCount val="1"/>
              <c:pt idx="0">
                <c:v>42.307692307692299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630D-4EF0-8B93-573B15B6F6FD}"/>
            </c:ext>
          </c:extLst>
        </c:ser>
        <c:ser>
          <c:idx val="4"/>
          <c:order val="4"/>
          <c:tx>
            <c:v>MID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47.976818394914901</c:v>
              </c:pt>
            </c:numLit>
          </c:xVal>
          <c:yVal>
            <c:numLit>
              <c:formatCode>General</c:formatCode>
              <c:ptCount val="1"/>
              <c:pt idx="0">
                <c:v>49.268292682926834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630D-4EF0-8B93-573B15B6F6FD}"/>
            </c:ext>
          </c:extLst>
        </c:ser>
        <c:ser>
          <c:idx val="5"/>
          <c:order val="5"/>
          <c:tx>
            <c:v/>
          </c:tx>
          <c:spPr>
            <a:ln w="6350">
              <a:solidFill>
                <a:srgbClr val="989898"/>
              </a:solidFill>
              <a:prstDash val="solid"/>
            </a:ln>
            <a:effectLst/>
          </c:spPr>
          <c:marker>
            <c:symbol val="none"/>
          </c:marker>
          <c:xVal>
            <c:numRef>
              <c:f>XLSTAT_20240327_110350_1_HID1!xdata1</c:f>
              <c:numCache>
                <c:formatCode>General</c:formatCode>
                <c:ptCount val="70"/>
                <c:pt idx="0">
                  <c:v>41.150018712888198</c:v>
                </c:pt>
                <c:pt idx="1">
                  <c:v>41.464907359435614</c:v>
                </c:pt>
                <c:pt idx="2">
                  <c:v>41.779796005983023</c:v>
                </c:pt>
                <c:pt idx="3">
                  <c:v>42.094684652530439</c:v>
                </c:pt>
                <c:pt idx="4">
                  <c:v>42.409573299077849</c:v>
                </c:pt>
                <c:pt idx="5">
                  <c:v>42.724461945625265</c:v>
                </c:pt>
                <c:pt idx="6">
                  <c:v>43.039350592172674</c:v>
                </c:pt>
                <c:pt idx="7">
                  <c:v>43.354239238720091</c:v>
                </c:pt>
                <c:pt idx="8">
                  <c:v>43.6691278852675</c:v>
                </c:pt>
                <c:pt idx="9">
                  <c:v>43.984016531814916</c:v>
                </c:pt>
                <c:pt idx="10">
                  <c:v>44.298905178362325</c:v>
                </c:pt>
                <c:pt idx="11">
                  <c:v>44.613793824909742</c:v>
                </c:pt>
                <c:pt idx="12">
                  <c:v>44.928682471457151</c:v>
                </c:pt>
                <c:pt idx="13">
                  <c:v>45.243571118004567</c:v>
                </c:pt>
                <c:pt idx="14">
                  <c:v>45.558459764551984</c:v>
                </c:pt>
                <c:pt idx="15">
                  <c:v>45.873348411099393</c:v>
                </c:pt>
                <c:pt idx="16">
                  <c:v>46.188237057646802</c:v>
                </c:pt>
                <c:pt idx="17">
                  <c:v>46.503125704194218</c:v>
                </c:pt>
                <c:pt idx="18">
                  <c:v>46.818014350741635</c:v>
                </c:pt>
                <c:pt idx="19">
                  <c:v>47.132902997289044</c:v>
                </c:pt>
                <c:pt idx="20">
                  <c:v>47.44779164383646</c:v>
                </c:pt>
                <c:pt idx="21">
                  <c:v>47.762680290383869</c:v>
                </c:pt>
                <c:pt idx="22">
                  <c:v>48.077568936931286</c:v>
                </c:pt>
                <c:pt idx="23">
                  <c:v>48.392457583478695</c:v>
                </c:pt>
                <c:pt idx="24">
                  <c:v>48.707346230026111</c:v>
                </c:pt>
                <c:pt idx="25">
                  <c:v>49.022234876573521</c:v>
                </c:pt>
                <c:pt idx="26">
                  <c:v>49.337123523120937</c:v>
                </c:pt>
                <c:pt idx="27">
                  <c:v>49.652012169668346</c:v>
                </c:pt>
                <c:pt idx="28">
                  <c:v>49.966900816215762</c:v>
                </c:pt>
                <c:pt idx="29">
                  <c:v>50.281789462763172</c:v>
                </c:pt>
                <c:pt idx="30">
                  <c:v>50.596678109310588</c:v>
                </c:pt>
                <c:pt idx="31">
                  <c:v>50.911566755858004</c:v>
                </c:pt>
                <c:pt idx="32">
                  <c:v>51.226455402405414</c:v>
                </c:pt>
                <c:pt idx="33">
                  <c:v>51.541344048952823</c:v>
                </c:pt>
                <c:pt idx="34">
                  <c:v>51.856232695500239</c:v>
                </c:pt>
                <c:pt idx="35">
                  <c:v>52.171121342047655</c:v>
                </c:pt>
                <c:pt idx="36">
                  <c:v>52.486009988595065</c:v>
                </c:pt>
                <c:pt idx="37">
                  <c:v>52.800898635142481</c:v>
                </c:pt>
                <c:pt idx="38">
                  <c:v>53.11578728168989</c:v>
                </c:pt>
                <c:pt idx="39">
                  <c:v>53.430675928237306</c:v>
                </c:pt>
                <c:pt idx="40">
                  <c:v>53.745564574784716</c:v>
                </c:pt>
                <c:pt idx="41">
                  <c:v>54.060453221332132</c:v>
                </c:pt>
                <c:pt idx="42">
                  <c:v>54.375341867879541</c:v>
                </c:pt>
                <c:pt idx="43">
                  <c:v>54.690230514426958</c:v>
                </c:pt>
                <c:pt idx="44">
                  <c:v>55.005119160974374</c:v>
                </c:pt>
                <c:pt idx="45">
                  <c:v>55.320007807521783</c:v>
                </c:pt>
                <c:pt idx="46">
                  <c:v>55.634896454069192</c:v>
                </c:pt>
                <c:pt idx="47">
                  <c:v>55.949785100616609</c:v>
                </c:pt>
                <c:pt idx="48">
                  <c:v>56.264673747164025</c:v>
                </c:pt>
                <c:pt idx="49">
                  <c:v>56.579562393711434</c:v>
                </c:pt>
                <c:pt idx="50">
                  <c:v>56.894451040258843</c:v>
                </c:pt>
                <c:pt idx="51">
                  <c:v>57.20933968680626</c:v>
                </c:pt>
                <c:pt idx="52">
                  <c:v>57.524228333353676</c:v>
                </c:pt>
                <c:pt idx="53">
                  <c:v>57.839116979901085</c:v>
                </c:pt>
                <c:pt idx="54">
                  <c:v>58.154005626448495</c:v>
                </c:pt>
                <c:pt idx="55">
                  <c:v>58.468894272995911</c:v>
                </c:pt>
                <c:pt idx="56">
                  <c:v>58.783782919543327</c:v>
                </c:pt>
                <c:pt idx="57">
                  <c:v>59.098671566090744</c:v>
                </c:pt>
                <c:pt idx="58">
                  <c:v>59.413560212638153</c:v>
                </c:pt>
                <c:pt idx="59">
                  <c:v>59.728448859185562</c:v>
                </c:pt>
                <c:pt idx="60">
                  <c:v>60.043337505732978</c:v>
                </c:pt>
                <c:pt idx="61">
                  <c:v>60.358226152280395</c:v>
                </c:pt>
                <c:pt idx="62">
                  <c:v>60.673114798827804</c:v>
                </c:pt>
                <c:pt idx="63">
                  <c:v>60.988003445375213</c:v>
                </c:pt>
                <c:pt idx="64">
                  <c:v>61.302892091922629</c:v>
                </c:pt>
                <c:pt idx="65">
                  <c:v>61.617780738470046</c:v>
                </c:pt>
                <c:pt idx="66">
                  <c:v>61.932669385017455</c:v>
                </c:pt>
                <c:pt idx="67">
                  <c:v>62.247558031564864</c:v>
                </c:pt>
                <c:pt idx="68">
                  <c:v>62.562446678112281</c:v>
                </c:pt>
                <c:pt idx="69">
                  <c:v>62.877335324659697</c:v>
                </c:pt>
              </c:numCache>
            </c:numRef>
          </c:xVal>
          <c:yVal>
            <c:numRef>
              <c:f>XLSTAT_20240327_110350_1_HID1!ydata1</c:f>
              <c:numCache>
                <c:formatCode>General</c:formatCode>
                <c:ptCount val="70"/>
                <c:pt idx="0">
                  <c:v>36.25650380011286</c:v>
                </c:pt>
                <c:pt idx="1">
                  <c:v>36.590547851920419</c:v>
                </c:pt>
                <c:pt idx="2">
                  <c:v>36.923535402275405</c:v>
                </c:pt>
                <c:pt idx="3">
                  <c:v>37.255454597096893</c:v>
                </c:pt>
                <c:pt idx="4">
                  <c:v>37.586294119580785</c:v>
                </c:pt>
                <c:pt idx="5">
                  <c:v>37.916043224985579</c:v>
                </c:pt>
                <c:pt idx="6">
                  <c:v>38.244691774457252</c:v>
                </c:pt>
                <c:pt idx="7">
                  <c:v>38.572230267663663</c:v>
                </c:pt>
                <c:pt idx="8">
                  <c:v>38.898649874008896</c:v>
                </c:pt>
                <c:pt idx="9">
                  <c:v>39.223942462201158</c:v>
                </c:pt>
                <c:pt idx="10">
                  <c:v>39.54810062795336</c:v>
                </c:pt>
                <c:pt idx="11">
                  <c:v>39.87111771960447</c:v>
                </c:pt>
                <c:pt idx="12">
                  <c:v>40.192987861460601</c:v>
                </c:pt>
                <c:pt idx="13">
                  <c:v>40.513705974669399</c:v>
                </c:pt>
                <c:pt idx="14">
                  <c:v>40.833267795457665</c:v>
                </c:pt>
                <c:pt idx="15">
                  <c:v>41.151669890581545</c:v>
                </c:pt>
                <c:pt idx="16">
                  <c:v>41.46890966985989</c:v>
                </c:pt>
                <c:pt idx="17">
                  <c:v>41.784985395684799</c:v>
                </c:pt>
                <c:pt idx="18">
                  <c:v>42.099896189428065</c:v>
                </c:pt>
                <c:pt idx="19">
                  <c:v>42.413642034688827</c:v>
                </c:pt>
                <c:pt idx="20">
                  <c:v>42.726223777354242</c:v>
                </c:pt>
                <c:pt idx="21">
                  <c:v>43.037643122472659</c:v>
                </c:pt>
                <c:pt idx="22">
                  <c:v>43.347902627966448</c:v>
                </c:pt>
                <c:pt idx="23">
                  <c:v>43.657005695238077</c:v>
                </c:pt>
                <c:pt idx="24">
                  <c:v>43.964956556749996</c:v>
                </c:pt>
                <c:pt idx="25">
                  <c:v>44.271760260683017</c:v>
                </c:pt>
                <c:pt idx="26">
                  <c:v>44.577422652802099</c:v>
                </c:pt>
                <c:pt idx="27">
                  <c:v>44.881950355679187</c:v>
                </c:pt>
                <c:pt idx="28">
                  <c:v>45.185350745442577</c:v>
                </c:pt>
                <c:pt idx="29">
                  <c:v>45.487631926238713</c:v>
                </c:pt>
                <c:pt idx="30">
                  <c:v>45.78880270260678</c:v>
                </c:pt>
                <c:pt idx="31">
                  <c:v>46.088872549977836</c:v>
                </c:pt>
                <c:pt idx="32">
                  <c:v>46.387851583518938</c:v>
                </c:pt>
                <c:pt idx="33">
                  <c:v>46.685750525548585</c:v>
                </c:pt>
                <c:pt idx="34">
                  <c:v>46.982580671752814</c:v>
                </c:pt>
                <c:pt idx="35">
                  <c:v>47.278353856431835</c:v>
                </c:pt>
                <c:pt idx="36">
                  <c:v>47.573082417004869</c:v>
                </c:pt>
                <c:pt idx="37">
                  <c:v>47.866779157996362</c:v>
                </c:pt>
                <c:pt idx="38">
                  <c:v>48.159457314719972</c:v>
                </c:pt>
                <c:pt idx="39">
                  <c:v>48.451130516868389</c:v>
                </c:pt>
                <c:pt idx="40">
                  <c:v>48.741812752206364</c:v>
                </c:pt>
                <c:pt idx="41">
                  <c:v>49.031518330552885</c:v>
                </c:pt>
                <c:pt idx="42">
                  <c:v>49.320261848225314</c:v>
                </c:pt>
                <c:pt idx="43">
                  <c:v>49.608058153104714</c:v>
                </c:pt>
                <c:pt idx="44">
                  <c:v>49.894922310466775</c:v>
                </c:pt>
                <c:pt idx="45">
                  <c:v>50.1808695697082</c:v>
                </c:pt>
                <c:pt idx="46">
                  <c:v>50.46591533208322</c:v>
                </c:pt>
                <c:pt idx="47">
                  <c:v>50.750075119549699</c:v>
                </c:pt>
                <c:pt idx="48">
                  <c:v>51.033364544809793</c:v>
                </c:pt>
                <c:pt idx="49">
                  <c:v>51.31579928261543</c:v>
                </c:pt>
                <c:pt idx="50">
                  <c:v>51.597395042395128</c:v>
                </c:pt>
                <c:pt idx="51">
                  <c:v>51.878167542245315</c:v>
                </c:pt>
                <c:pt idx="52">
                  <c:v>52.158132484316781</c:v>
                </c:pt>
                <c:pt idx="53">
                  <c:v>52.4373055316155</c:v>
                </c:pt>
                <c:pt idx="54">
                  <c:v>52.715702286225813</c:v>
                </c:pt>
                <c:pt idx="55">
                  <c:v>52.99333826895441</c:v>
                </c:pt>
                <c:pt idx="56">
                  <c:v>53.270228900384495</c:v>
                </c:pt>
                <c:pt idx="57">
                  <c:v>53.546389483321541</c:v>
                </c:pt>
                <c:pt idx="58">
                  <c:v>53.821835186604858</c:v>
                </c:pt>
                <c:pt idx="59">
                  <c:v>54.096581030253141</c:v>
                </c:pt>
                <c:pt idx="60">
                  <c:v>54.370641871906791</c:v>
                </c:pt>
                <c:pt idx="61">
                  <c:v>54.644032394525304</c:v>
                </c:pt>
                <c:pt idx="62">
                  <c:v>54.916767095294468</c:v>
                </c:pt>
                <c:pt idx="63">
                  <c:v>55.188860275694914</c:v>
                </c:pt>
                <c:pt idx="64">
                  <c:v>55.460326032681579</c:v>
                </c:pt>
                <c:pt idx="65">
                  <c:v>55.73117825092163</c:v>
                </c:pt>
                <c:pt idx="66">
                  <c:v>56.001430596037814</c:v>
                </c:pt>
                <c:pt idx="67">
                  <c:v>56.271096508803097</c:v>
                </c:pt>
                <c:pt idx="68">
                  <c:v>56.54018920023266</c:v>
                </c:pt>
                <c:pt idx="69">
                  <c:v>56.808721647519604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D-630D-4EF0-8B93-573B15B6F6FD}"/>
            </c:ext>
          </c:extLst>
        </c:ser>
        <c:ser>
          <c:idx val="6"/>
          <c:order val="6"/>
          <c:tx>
            <c:v/>
          </c:tx>
          <c:spPr>
            <a:ln w="6350">
              <a:solidFill>
                <a:srgbClr val="989898"/>
              </a:solidFill>
              <a:prstDash val="solid"/>
            </a:ln>
            <a:effectLst/>
          </c:spPr>
          <c:marker>
            <c:symbol val="none"/>
          </c:marker>
          <c:xVal>
            <c:numRef>
              <c:f>XLSTAT_20240327_110350_1_HID1!xdata2</c:f>
              <c:numCache>
                <c:formatCode>General</c:formatCode>
                <c:ptCount val="70"/>
                <c:pt idx="0">
                  <c:v>33.266099915674502</c:v>
                </c:pt>
                <c:pt idx="1">
                  <c:v>33.695248254935159</c:v>
                </c:pt>
                <c:pt idx="2">
                  <c:v>34.124396594195815</c:v>
                </c:pt>
                <c:pt idx="3">
                  <c:v>34.553544933456465</c:v>
                </c:pt>
                <c:pt idx="4">
                  <c:v>34.982693272717121</c:v>
                </c:pt>
                <c:pt idx="5">
                  <c:v>35.411841611977778</c:v>
                </c:pt>
                <c:pt idx="6">
                  <c:v>35.840989951238434</c:v>
                </c:pt>
                <c:pt idx="7">
                  <c:v>36.270138290499091</c:v>
                </c:pt>
                <c:pt idx="8">
                  <c:v>36.69928662975974</c:v>
                </c:pt>
                <c:pt idx="9">
                  <c:v>37.128434969020397</c:v>
                </c:pt>
                <c:pt idx="10">
                  <c:v>37.557583308281053</c:v>
                </c:pt>
                <c:pt idx="11">
                  <c:v>37.98673164754171</c:v>
                </c:pt>
                <c:pt idx="12">
                  <c:v>38.415879986802359</c:v>
                </c:pt>
                <c:pt idx="13">
                  <c:v>38.845028326063016</c:v>
                </c:pt>
                <c:pt idx="14">
                  <c:v>39.274176665323672</c:v>
                </c:pt>
                <c:pt idx="15">
                  <c:v>39.703325004584329</c:v>
                </c:pt>
                <c:pt idx="16">
                  <c:v>40.132473343844978</c:v>
                </c:pt>
                <c:pt idx="17">
                  <c:v>40.561621683105635</c:v>
                </c:pt>
                <c:pt idx="18">
                  <c:v>40.990770022366291</c:v>
                </c:pt>
                <c:pt idx="19">
                  <c:v>41.419918361626948</c:v>
                </c:pt>
                <c:pt idx="20">
                  <c:v>41.849066700887604</c:v>
                </c:pt>
                <c:pt idx="21">
                  <c:v>42.278215040148254</c:v>
                </c:pt>
                <c:pt idx="22">
                  <c:v>42.70736337940891</c:v>
                </c:pt>
                <c:pt idx="23">
                  <c:v>43.136511718669567</c:v>
                </c:pt>
                <c:pt idx="24">
                  <c:v>43.565660057930224</c:v>
                </c:pt>
                <c:pt idx="25">
                  <c:v>43.99480839719088</c:v>
                </c:pt>
                <c:pt idx="26">
                  <c:v>44.42395673645153</c:v>
                </c:pt>
                <c:pt idx="27">
                  <c:v>44.853105075712186</c:v>
                </c:pt>
                <c:pt idx="28">
                  <c:v>45.282253414972843</c:v>
                </c:pt>
                <c:pt idx="29">
                  <c:v>45.711401754233499</c:v>
                </c:pt>
                <c:pt idx="30">
                  <c:v>46.140550093494156</c:v>
                </c:pt>
                <c:pt idx="31">
                  <c:v>46.569698432754805</c:v>
                </c:pt>
                <c:pt idx="32">
                  <c:v>46.998846772015462</c:v>
                </c:pt>
                <c:pt idx="33">
                  <c:v>47.427995111276118</c:v>
                </c:pt>
                <c:pt idx="34">
                  <c:v>47.857143450536768</c:v>
                </c:pt>
                <c:pt idx="35">
                  <c:v>48.286291789797424</c:v>
                </c:pt>
                <c:pt idx="36">
                  <c:v>48.715440129058081</c:v>
                </c:pt>
                <c:pt idx="37">
                  <c:v>49.144588468318737</c:v>
                </c:pt>
                <c:pt idx="38">
                  <c:v>49.573736807579394</c:v>
                </c:pt>
                <c:pt idx="39">
                  <c:v>50.002885146840043</c:v>
                </c:pt>
                <c:pt idx="40">
                  <c:v>50.4320334861007</c:v>
                </c:pt>
                <c:pt idx="41">
                  <c:v>50.861181825361356</c:v>
                </c:pt>
                <c:pt idx="42">
                  <c:v>51.290330164622013</c:v>
                </c:pt>
                <c:pt idx="43">
                  <c:v>51.719478503882669</c:v>
                </c:pt>
                <c:pt idx="44">
                  <c:v>52.148626843143319</c:v>
                </c:pt>
                <c:pt idx="45">
                  <c:v>52.577775182403975</c:v>
                </c:pt>
                <c:pt idx="46">
                  <c:v>53.006923521664632</c:v>
                </c:pt>
                <c:pt idx="47">
                  <c:v>53.436071860925281</c:v>
                </c:pt>
                <c:pt idx="48">
                  <c:v>53.865220200185945</c:v>
                </c:pt>
                <c:pt idx="49">
                  <c:v>54.294368539446594</c:v>
                </c:pt>
                <c:pt idx="50">
                  <c:v>54.723516878707251</c:v>
                </c:pt>
                <c:pt idx="51">
                  <c:v>55.152665217967908</c:v>
                </c:pt>
                <c:pt idx="52">
                  <c:v>55.581813557228557</c:v>
                </c:pt>
                <c:pt idx="53">
                  <c:v>56.010961896489221</c:v>
                </c:pt>
                <c:pt idx="54">
                  <c:v>56.44011023574987</c:v>
                </c:pt>
                <c:pt idx="55">
                  <c:v>56.869258575010527</c:v>
                </c:pt>
                <c:pt idx="56">
                  <c:v>57.298406914271183</c:v>
                </c:pt>
                <c:pt idx="57">
                  <c:v>57.727555253531833</c:v>
                </c:pt>
                <c:pt idx="58">
                  <c:v>58.156703592792496</c:v>
                </c:pt>
                <c:pt idx="59">
                  <c:v>58.585851932053146</c:v>
                </c:pt>
                <c:pt idx="60">
                  <c:v>59.015000271313802</c:v>
                </c:pt>
                <c:pt idx="61">
                  <c:v>59.444148610574459</c:v>
                </c:pt>
                <c:pt idx="62">
                  <c:v>59.873296949835108</c:v>
                </c:pt>
                <c:pt idx="63">
                  <c:v>60.302445289095765</c:v>
                </c:pt>
                <c:pt idx="64">
                  <c:v>60.731593628356421</c:v>
                </c:pt>
                <c:pt idx="65">
                  <c:v>61.160741967617078</c:v>
                </c:pt>
                <c:pt idx="66">
                  <c:v>61.589890306877734</c:v>
                </c:pt>
                <c:pt idx="67">
                  <c:v>62.019038646138384</c:v>
                </c:pt>
                <c:pt idx="68">
                  <c:v>62.44818698539904</c:v>
                </c:pt>
                <c:pt idx="69">
                  <c:v>62.877335324659697</c:v>
                </c:pt>
              </c:numCache>
            </c:numRef>
          </c:xVal>
          <c:yVal>
            <c:numRef>
              <c:f>XLSTAT_20240327_110350_1_HID1!ydata2</c:f>
              <c:numCache>
                <c:formatCode>General</c:formatCode>
                <c:ptCount val="70"/>
                <c:pt idx="0">
                  <c:v>38.941892362135086</c:v>
                </c:pt>
                <c:pt idx="1">
                  <c:v>39.31549717180043</c:v>
                </c:pt>
                <c:pt idx="2">
                  <c:v>39.690382219992301</c:v>
                </c:pt>
                <c:pt idx="3">
                  <c:v>40.066585309913222</c:v>
                </c:pt>
                <c:pt idx="4">
                  <c:v>40.444144774390786</c:v>
                </c:pt>
                <c:pt idx="5">
                  <c:v>40.823099407042257</c:v>
                </c:pt>
                <c:pt idx="6">
                  <c:v>41.20348838489604</c:v>
                </c:pt>
                <c:pt idx="7">
                  <c:v>41.585351182203063</c:v>
                </c:pt>
                <c:pt idx="8">
                  <c:v>41.968727475249281</c:v>
                </c:pt>
                <c:pt idx="9">
                  <c:v>42.353657038072818</c:v>
                </c:pt>
                <c:pt idx="10">
                  <c:v>42.740179629096815</c:v>
                </c:pt>
                <c:pt idx="11">
                  <c:v>43.128334868811827</c:v>
                </c:pt>
                <c:pt idx="12">
                  <c:v>43.518162108778668</c:v>
                </c:pt>
                <c:pt idx="13">
                  <c:v>43.909700292372818</c:v>
                </c:pt>
                <c:pt idx="14">
                  <c:v>44.30298780785342</c:v>
                </c:pt>
                <c:pt idx="15">
                  <c:v>44.698062334510695</c:v>
                </c:pt>
                <c:pt idx="16">
                  <c:v>45.09496068282229</c:v>
                </c:pt>
                <c:pt idx="17">
                  <c:v>45.493718629728022</c:v>
                </c:pt>
                <c:pt idx="18">
                  <c:v>45.894370750308482</c:v>
                </c:pt>
                <c:pt idx="19">
                  <c:v>46.2969502473224</c:v>
                </c:pt>
                <c:pt idx="20">
                  <c:v>46.701488780213218</c:v>
                </c:pt>
                <c:pt idx="21">
                  <c:v>47.108016295333073</c:v>
                </c:pt>
                <c:pt idx="22">
                  <c:v>47.516560859245288</c:v>
                </c:pt>
                <c:pt idx="23">
                  <c:v>47.927148497049437</c:v>
                </c:pt>
                <c:pt idx="24">
                  <c:v>48.339803037721339</c:v>
                </c:pt>
                <c:pt idx="25">
                  <c:v>48.754545968468662</c:v>
                </c:pt>
                <c:pt idx="26">
                  <c:v>49.171396300068892</c:v>
                </c:pt>
                <c:pt idx="27">
                  <c:v>49.590370445077426</c:v>
                </c:pt>
                <c:pt idx="28">
                  <c:v>50.01148211066905</c:v>
                </c:pt>
                <c:pt idx="29">
                  <c:v>50.434742207707856</c:v>
                </c:pt>
                <c:pt idx="30">
                  <c:v>50.860158777429703</c:v>
                </c:pt>
                <c:pt idx="31">
                  <c:v>51.287736936874282</c:v>
                </c:pt>
                <c:pt idx="32">
                  <c:v>51.71747884392461</c:v>
                </c:pt>
                <c:pt idx="33">
                  <c:v>52.149383682508834</c:v>
                </c:pt>
                <c:pt idx="34">
                  <c:v>52.583447668200478</c:v>
                </c:pt>
                <c:pt idx="35">
                  <c:v>53.019664074127725</c:v>
                </c:pt>
                <c:pt idx="36">
                  <c:v>53.458023276779201</c:v>
                </c:pt>
                <c:pt idx="37">
                  <c:v>53.898512820982759</c:v>
                </c:pt>
                <c:pt idx="38">
                  <c:v>54.34111750304281</c:v>
                </c:pt>
                <c:pt idx="39">
                  <c:v>54.785819470759215</c:v>
                </c:pt>
                <c:pt idx="40">
                  <c:v>55.232598338822989</c:v>
                </c:pt>
                <c:pt idx="41">
                  <c:v>55.681431317896219</c:v>
                </c:pt>
                <c:pt idx="42">
                  <c:v>56.132293355538927</c:v>
                </c:pt>
                <c:pt idx="43">
                  <c:v>56.585157287046179</c:v>
                </c:pt>
                <c:pt idx="44">
                  <c:v>57.0399939942047</c:v>
                </c:pt>
                <c:pt idx="45">
                  <c:v>57.496772569967703</c:v>
                </c:pt>
                <c:pt idx="46">
                  <c:v>57.955460487077417</c:v>
                </c:pt>
                <c:pt idx="47">
                  <c:v>58.41602376873287</c:v>
                </c:pt>
                <c:pt idx="48">
                  <c:v>58.878427159500276</c:v>
                </c:pt>
                <c:pt idx="49">
                  <c:v>59.342634294790749</c:v>
                </c:pt>
                <c:pt idx="50">
                  <c:v>59.808607867378434</c:v>
                </c:pt>
                <c:pt idx="51">
                  <c:v>60.276309789595693</c:v>
                </c:pt>
                <c:pt idx="52">
                  <c:v>60.745701350015935</c:v>
                </c:pt>
                <c:pt idx="53">
                  <c:v>61.216743363612835</c:v>
                </c:pt>
                <c:pt idx="54">
                  <c:v>61.689396314562728</c:v>
                </c:pt>
                <c:pt idx="55">
                  <c:v>62.163620491031274</c:v>
                </c:pt>
                <c:pt idx="56">
                  <c:v>62.639376111451114</c:v>
                </c:pt>
                <c:pt idx="57">
                  <c:v>63.116623441953685</c:v>
                </c:pt>
                <c:pt idx="58">
                  <c:v>63.595322904761076</c:v>
                </c:pt>
                <c:pt idx="59">
                  <c:v>64.075435177473182</c:v>
                </c:pt>
                <c:pt idx="60">
                  <c:v>64.556921283300241</c:v>
                </c:pt>
                <c:pt idx="61">
                  <c:v>65.039742672389409</c:v>
                </c:pt>
                <c:pt idx="62">
                  <c:v>65.523861294479119</c:v>
                </c:pt>
                <c:pt idx="63">
                  <c:v>66.009239663184204</c:v>
                </c:pt>
                <c:pt idx="64">
                  <c:v>66.495840912270779</c:v>
                </c:pt>
                <c:pt idx="65">
                  <c:v>66.983628844323732</c:v>
                </c:pt>
                <c:pt idx="66">
                  <c:v>67.472567972240029</c:v>
                </c:pt>
                <c:pt idx="67">
                  <c:v>67.96262355400367</c:v>
                </c:pt>
                <c:pt idx="68">
                  <c:v>68.453761621208429</c:v>
                </c:pt>
                <c:pt idx="69">
                  <c:v>68.945949001799789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E-630D-4EF0-8B93-573B15B6F6FD}"/>
            </c:ext>
          </c:extLst>
        </c:ser>
        <c:ser>
          <c:idx val="7"/>
          <c:order val="7"/>
          <c:spPr>
            <a:ln w="635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30</c:v>
              </c:pt>
              <c:pt idx="1">
                <c:v>70</c:v>
              </c:pt>
            </c:numLit>
          </c:xVal>
          <c:yVal>
            <c:numLit>
              <c:formatCode>General</c:formatCode>
              <c:ptCount val="2"/>
              <c:pt idx="0">
                <c:v>30</c:v>
              </c:pt>
              <c:pt idx="1">
                <c:v>70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630D-4EF0-8B93-573B15B6F6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7650288"/>
        <c:axId val="760245760"/>
      </c:scatterChart>
      <c:valAx>
        <c:axId val="757650288"/>
        <c:scaling>
          <c:orientation val="minMax"/>
          <c:max val="70"/>
          <c:min val="30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Pred(Moisture day 0)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700"/>
            </a:pPr>
            <a:endParaRPr lang="en-US"/>
          </a:p>
        </c:txPr>
        <c:crossAx val="760245760"/>
        <c:crosses val="autoZero"/>
        <c:crossBetween val="midCat"/>
      </c:valAx>
      <c:valAx>
        <c:axId val="760245760"/>
        <c:scaling>
          <c:orientation val="minMax"/>
          <c:max val="70"/>
          <c:min val="30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Moisture day 0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757650288"/>
        <c:crosses val="autoZero"/>
        <c:crossBetween val="midCat"/>
      </c:valAx>
      <c:spPr>
        <a:ln>
          <a:solidFill>
            <a:srgbClr val="C0C0C0"/>
          </a:solidFill>
          <a:prstDash val="solid"/>
        </a:ln>
      </c:spPr>
    </c:plotArea>
    <c:legend>
      <c:legendPos val="b"/>
      <c:legendEntry>
        <c:idx val="0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overlay val="0"/>
      <c:spPr>
        <a:ln w="6350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/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Standardized residuals / Moisture day 0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/>
          </c:tx>
          <c:spPr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065-43AF-98FF-C2004BB2CFF6}"/>
              </c:ext>
            </c:extLst>
          </c:dPt>
          <c:dPt>
            <c:idx val="1"/>
            <c:invertIfNegative val="0"/>
            <c:bubble3D val="0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065-43AF-98FF-C2004BB2CFF6}"/>
              </c:ext>
            </c:extLst>
          </c:dPt>
          <c:dPt>
            <c:idx val="2"/>
            <c:invertIfNegative val="0"/>
            <c:bubble3D val="0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065-43AF-98FF-C2004BB2CFF6}"/>
              </c:ext>
            </c:extLst>
          </c:dPt>
          <c:dPt>
            <c:idx val="3"/>
            <c:invertIfNegative val="0"/>
            <c:bubble3D val="0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F065-43AF-98FF-C2004BB2CFF6}"/>
              </c:ext>
            </c:extLst>
          </c:dPt>
          <c:dPt>
            <c:idx val="4"/>
            <c:invertIfNegative val="0"/>
            <c:bubble3D val="0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065-43AF-98FF-C2004BB2CFF6}"/>
              </c:ext>
            </c:extLst>
          </c:dPt>
          <c:dPt>
            <c:idx val="5"/>
            <c:invertIfNegative val="0"/>
            <c:bubble3D val="0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F065-43AF-98FF-C2004BB2CFF6}"/>
              </c:ext>
            </c:extLst>
          </c:dPt>
          <c:dPt>
            <c:idx val="6"/>
            <c:invertIfNegative val="0"/>
            <c:bubble3D val="0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065-43AF-98FF-C2004BB2CFF6}"/>
              </c:ext>
            </c:extLst>
          </c:dPt>
          <c:dPt>
            <c:idx val="7"/>
            <c:invertIfNegative val="0"/>
            <c:bubble3D val="0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F065-43AF-98FF-C2004BB2CFF6}"/>
              </c:ext>
            </c:extLst>
          </c:dPt>
          <c:dPt>
            <c:idx val="8"/>
            <c:invertIfNegative val="0"/>
            <c:bubble3D val="0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065-43AF-98FF-C2004BB2CFF6}"/>
              </c:ext>
            </c:extLst>
          </c:dPt>
          <c:dPt>
            <c:idx val="9"/>
            <c:invertIfNegative val="0"/>
            <c:bubble3D val="0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F065-43AF-98FF-C2004BB2CFF6}"/>
              </c:ext>
            </c:extLst>
          </c:dPt>
          <c:dPt>
            <c:idx val="10"/>
            <c:invertIfNegative val="0"/>
            <c:bubble3D val="0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065-43AF-98FF-C2004BB2CFF6}"/>
              </c:ext>
            </c:extLst>
          </c:dPt>
          <c:dPt>
            <c:idx val="11"/>
            <c:invertIfNegative val="0"/>
            <c:bubble3D val="0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C-F065-43AF-98FF-C2004BB2CFF6}"/>
              </c:ext>
            </c:extLst>
          </c:dPt>
          <c:dPt>
            <c:idx val="12"/>
            <c:invertIfNegative val="0"/>
            <c:bubble3D val="0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065-43AF-98FF-C2004BB2CFF6}"/>
              </c:ext>
            </c:extLst>
          </c:dPt>
          <c:dPt>
            <c:idx val="13"/>
            <c:invertIfNegative val="0"/>
            <c:bubble3D val="0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E-F065-43AF-98FF-C2004BB2CFF6}"/>
              </c:ext>
            </c:extLst>
          </c:dPt>
          <c:dPt>
            <c:idx val="14"/>
            <c:invertIfNegative val="0"/>
            <c:bubble3D val="0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065-43AF-98FF-C2004BB2CFF6}"/>
              </c:ext>
            </c:extLst>
          </c:dPt>
          <c:dPt>
            <c:idx val="15"/>
            <c:invertIfNegative val="0"/>
            <c:bubble3D val="0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0-F065-43AF-98FF-C2004BB2CFF6}"/>
              </c:ext>
            </c:extLst>
          </c:dPt>
          <c:dPt>
            <c:idx val="16"/>
            <c:invertIfNegative val="0"/>
            <c:bubble3D val="0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F065-43AF-98FF-C2004BB2CFF6}"/>
              </c:ext>
            </c:extLst>
          </c:dPt>
          <c:dPt>
            <c:idx val="17"/>
            <c:invertIfNegative val="0"/>
            <c:bubble3D val="0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2-F065-43AF-98FF-C2004BB2CFF6}"/>
              </c:ext>
            </c:extLst>
          </c:dPt>
          <c:dPt>
            <c:idx val="18"/>
            <c:invertIfNegative val="0"/>
            <c:bubble3D val="0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F065-43AF-98FF-C2004BB2CFF6}"/>
              </c:ext>
            </c:extLst>
          </c:dPt>
          <c:dPt>
            <c:idx val="19"/>
            <c:invertIfNegative val="0"/>
            <c:bubble3D val="0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4-F065-43AF-98FF-C2004BB2CFF6}"/>
              </c:ext>
            </c:extLst>
          </c:dPt>
          <c:dPt>
            <c:idx val="20"/>
            <c:invertIfNegative val="0"/>
            <c:bubble3D val="0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F065-43AF-98FF-C2004BB2CFF6}"/>
              </c:ext>
            </c:extLst>
          </c:dPt>
          <c:dPt>
            <c:idx val="21"/>
            <c:invertIfNegative val="0"/>
            <c:bubble3D val="0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6-F065-43AF-98FF-C2004BB2CFF6}"/>
              </c:ext>
            </c:extLst>
          </c:dPt>
          <c:dPt>
            <c:idx val="22"/>
            <c:invertIfNegative val="0"/>
            <c:bubble3D val="0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F065-43AF-98FF-C2004BB2CFF6}"/>
              </c:ext>
            </c:extLst>
          </c:dPt>
          <c:dPt>
            <c:idx val="23"/>
            <c:invertIfNegative val="0"/>
            <c:bubble3D val="0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8-F065-43AF-98FF-C2004BB2CFF6}"/>
              </c:ext>
            </c:extLst>
          </c:dPt>
          <c:cat>
            <c:strRef>
              <c:f>XLSTAT_20240327_110350_1_HID!$A$2:$A$25</c:f>
              <c:strCache>
                <c:ptCount val="24"/>
                <c:pt idx="0">
                  <c:v>Obs1</c:v>
                </c:pt>
                <c:pt idx="1">
                  <c:v>Obs2</c:v>
                </c:pt>
                <c:pt idx="2">
                  <c:v>Obs3</c:v>
                </c:pt>
                <c:pt idx="3">
                  <c:v>Obs4</c:v>
                </c:pt>
                <c:pt idx="4">
                  <c:v>Obs5</c:v>
                </c:pt>
                <c:pt idx="5">
                  <c:v>Obs6</c:v>
                </c:pt>
                <c:pt idx="6">
                  <c:v>Obs7</c:v>
                </c:pt>
                <c:pt idx="7">
                  <c:v>Obs8</c:v>
                </c:pt>
                <c:pt idx="8">
                  <c:v>Obs9</c:v>
                </c:pt>
                <c:pt idx="9">
                  <c:v>Obs10</c:v>
                </c:pt>
                <c:pt idx="10">
                  <c:v>Obs11</c:v>
                </c:pt>
                <c:pt idx="11">
                  <c:v>Obs12</c:v>
                </c:pt>
                <c:pt idx="12">
                  <c:v>Obs13</c:v>
                </c:pt>
                <c:pt idx="13">
                  <c:v>Obs14</c:v>
                </c:pt>
                <c:pt idx="14">
                  <c:v>Obs15</c:v>
                </c:pt>
                <c:pt idx="15">
                  <c:v>Obs16</c:v>
                </c:pt>
                <c:pt idx="16">
                  <c:v>Obs17</c:v>
                </c:pt>
                <c:pt idx="17">
                  <c:v>Obs18</c:v>
                </c:pt>
                <c:pt idx="18">
                  <c:v>Obs19</c:v>
                </c:pt>
                <c:pt idx="19">
                  <c:v>Obs20</c:v>
                </c:pt>
                <c:pt idx="20">
                  <c:v>Obs21</c:v>
                </c:pt>
                <c:pt idx="21">
                  <c:v>Obs22</c:v>
                </c:pt>
                <c:pt idx="22">
                  <c:v>Obs23</c:v>
                </c:pt>
                <c:pt idx="23">
                  <c:v>Obs24</c:v>
                </c:pt>
              </c:strCache>
            </c:strRef>
          </c:cat>
          <c:val>
            <c:numRef>
              <c:f>XLSTAT_20240327_110350_1_HID!$F$2:$F$25</c:f>
              <c:numCache>
                <c:formatCode>0.000</c:formatCode>
                <c:ptCount val="24"/>
                <c:pt idx="0">
                  <c:v>-0.42568666965186414</c:v>
                </c:pt>
                <c:pt idx="1">
                  <c:v>-0.38746038070217953</c:v>
                </c:pt>
                <c:pt idx="2">
                  <c:v>-1.3438027721870955</c:v>
                </c:pt>
                <c:pt idx="3">
                  <c:v>1.3052965754742576</c:v>
                </c:pt>
                <c:pt idx="4">
                  <c:v>-7.2972729008704107E-2</c:v>
                </c:pt>
                <c:pt idx="5">
                  <c:v>0.92462597607562103</c:v>
                </c:pt>
                <c:pt idx="6">
                  <c:v>-0.83564580850676062</c:v>
                </c:pt>
                <c:pt idx="7">
                  <c:v>-1.0835839161019751</c:v>
                </c:pt>
                <c:pt idx="8">
                  <c:v>-1.0912295846181257</c:v>
                </c:pt>
                <c:pt idx="9">
                  <c:v>1.1734311440697134</c:v>
                </c:pt>
                <c:pt idx="10">
                  <c:v>0.88918252806515574</c:v>
                </c:pt>
                <c:pt idx="11">
                  <c:v>0.9478456370919891</c:v>
                </c:pt>
                <c:pt idx="12">
                  <c:v>1.4425883963859236</c:v>
                </c:pt>
                <c:pt idx="13">
                  <c:v>0.58277435757915341</c:v>
                </c:pt>
                <c:pt idx="14">
                  <c:v>0.40249453989012135</c:v>
                </c:pt>
                <c:pt idx="15">
                  <c:v>-0.5770123346772138</c:v>
                </c:pt>
                <c:pt idx="16">
                  <c:v>-1.2415703192156253</c:v>
                </c:pt>
                <c:pt idx="17">
                  <c:v>-0.60927463996225339</c:v>
                </c:pt>
                <c:pt idx="18">
                  <c:v>-0.69298528966440287</c:v>
                </c:pt>
                <c:pt idx="19">
                  <c:v>-0.49848211905091244</c:v>
                </c:pt>
                <c:pt idx="20">
                  <c:v>-0.87499743097243743</c:v>
                </c:pt>
                <c:pt idx="21">
                  <c:v>1.6092869555707541</c:v>
                </c:pt>
                <c:pt idx="22">
                  <c:v>0.50479162200367822</c:v>
                </c:pt>
                <c:pt idx="23">
                  <c:v>-4.7613737886698905E-2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65-43AF-98FF-C2004BB2C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-30"/>
        <c:axId val="751274000"/>
        <c:axId val="888835632"/>
      </c:barChart>
      <c:catAx>
        <c:axId val="7512740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Observations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700"/>
            </a:pPr>
            <a:endParaRPr lang="en-US"/>
          </a:p>
        </c:txPr>
        <c:crossAx val="888835632"/>
        <c:crosses val="autoZero"/>
        <c:auto val="1"/>
        <c:lblAlgn val="ctr"/>
        <c:lblOffset val="100"/>
        <c:noMultiLvlLbl val="0"/>
      </c:catAx>
      <c:valAx>
        <c:axId val="888835632"/>
        <c:scaling>
          <c:orientation val="minMax"/>
          <c:max val="2"/>
          <c:min val="-2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Standardized residuals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751274000"/>
        <c:crosses val="autoZero"/>
        <c:crossBetween val="between"/>
      </c:valAx>
      <c:spPr>
        <a:ln>
          <a:solidFill>
            <a:srgbClr val="C0C0C0"/>
          </a:solidFill>
          <a:prstDash val="solid"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Means (Moisture day 0) - Sample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6350">
              <a:solidFill>
                <a:srgbClr val="000000"/>
              </a:solidFill>
              <a:prstDash val="solid"/>
            </a:ln>
            <a:effectLst/>
          </c:spPr>
          <c:marker>
            <c:symbol val="diamond"/>
            <c:size val="5"/>
            <c:spPr>
              <a:solidFill>
                <a:srgbClr val="FFFFFF"/>
              </a:solidFill>
              <a:ln w="6350">
                <a:solidFill>
                  <a:srgbClr val="000000"/>
                </a:solidFill>
                <a:prstDash val="solid"/>
              </a:ln>
            </c:spPr>
          </c:marker>
          <c:cat>
            <c:strRef>
              <c:f>XLSTAT_20240327_110350_1_HID1!$I$2:$I$5</c:f>
              <c:strCache>
                <c:ptCount val="4"/>
                <c:pt idx="0">
                  <c:v>C</c:v>
                </c:pt>
                <c:pt idx="1">
                  <c:v>HEW</c:v>
                </c:pt>
                <c:pt idx="2">
                  <c:v>HSD</c:v>
                </c:pt>
                <c:pt idx="3">
                  <c:v>MID</c:v>
                </c:pt>
              </c:strCache>
            </c:strRef>
          </c:cat>
          <c:val>
            <c:numRef>
              <c:f>XLSTAT_20240327_110350_1_HID1!$J$2:$J$5</c:f>
              <c:numCache>
                <c:formatCode>0.000</c:formatCode>
                <c:ptCount val="4"/>
                <c:pt idx="0">
                  <c:v>41.582624894593174</c:v>
                </c:pt>
                <c:pt idx="1">
                  <c:v>52.397779437216435</c:v>
                </c:pt>
                <c:pt idx="2">
                  <c:v>44.709000375470332</c:v>
                </c:pt>
                <c:pt idx="3">
                  <c:v>47.976818394914901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8C-46B2-8ECB-7E4193B67E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365087"/>
        <c:axId val="739672656"/>
      </c:lineChart>
      <c:catAx>
        <c:axId val="6536508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Sample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 rot="-60000000" vert="horz"/>
          <a:lstStyle/>
          <a:p>
            <a:pPr>
              <a:defRPr sz="700"/>
            </a:pPr>
            <a:endParaRPr lang="en-US"/>
          </a:p>
        </c:txPr>
        <c:crossAx val="739672656"/>
        <c:crosses val="autoZero"/>
        <c:auto val="1"/>
        <c:lblAlgn val="ctr"/>
        <c:lblOffset val="100"/>
        <c:noMultiLvlLbl val="0"/>
      </c:catAx>
      <c:valAx>
        <c:axId val="73967265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Moisture day 0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65365087"/>
        <c:crosses val="autoZero"/>
        <c:crossBetween val="between"/>
      </c:valAx>
      <c:spPr>
        <a:ln>
          <a:solidFill>
            <a:srgbClr val="C0C0C0"/>
          </a:solidFill>
          <a:prstDash val="solid"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Means (Moisture day 0) - Sample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C0C0C0"/>
            </a:solidFill>
            <a:ln w="635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XLSTAT_20240327_110350_1_HID1!$I$2:$I$5</c:f>
              <c:strCache>
                <c:ptCount val="4"/>
                <c:pt idx="0">
                  <c:v>C</c:v>
                </c:pt>
                <c:pt idx="1">
                  <c:v>HEW</c:v>
                </c:pt>
                <c:pt idx="2">
                  <c:v>HSD</c:v>
                </c:pt>
                <c:pt idx="3">
                  <c:v>MID</c:v>
                </c:pt>
              </c:strCache>
            </c:strRef>
          </c:cat>
          <c:val>
            <c:numRef>
              <c:f>XLSTAT_20240327_110350_1_HID1!$J$2:$J$5</c:f>
              <c:numCache>
                <c:formatCode>0.000</c:formatCode>
                <c:ptCount val="4"/>
                <c:pt idx="0">
                  <c:v>41.582624894593174</c:v>
                </c:pt>
                <c:pt idx="1">
                  <c:v>52.397779437216435</c:v>
                </c:pt>
                <c:pt idx="2">
                  <c:v>44.709000375470332</c:v>
                </c:pt>
                <c:pt idx="3">
                  <c:v>47.976818394914901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13-43F0-AC52-5D2F7B01B6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65393887"/>
        <c:axId val="739674640"/>
      </c:barChart>
      <c:catAx>
        <c:axId val="6539388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Sample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 rot="-60000000" vert="horz"/>
          <a:lstStyle/>
          <a:p>
            <a:pPr>
              <a:defRPr sz="700"/>
            </a:pPr>
            <a:endParaRPr lang="en-US"/>
          </a:p>
        </c:txPr>
        <c:crossAx val="739674640"/>
        <c:crosses val="autoZero"/>
        <c:auto val="1"/>
        <c:lblAlgn val="ctr"/>
        <c:lblOffset val="100"/>
        <c:noMultiLvlLbl val="0"/>
      </c:catAx>
      <c:valAx>
        <c:axId val="73967464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Moisture day 0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65393887"/>
        <c:crosses val="autoZero"/>
        <c:crossBetween val="between"/>
      </c:valAx>
      <c:spPr>
        <a:ln>
          <a:solidFill>
            <a:srgbClr val="C0C0C0"/>
          </a:solidFill>
          <a:prstDash val="solid"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Demsar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/>
          </c:tx>
          <c:spPr>
            <a:ln w="6350">
              <a:solidFill>
                <a:srgbClr val="2A7498"/>
              </a:solidFill>
              <a:prstDash val="solid"/>
            </a:ln>
            <a:effectLst/>
          </c:spPr>
          <c:marker>
            <c:symbol val="circle"/>
            <c:size val="5"/>
            <c:spPr>
              <a:ln w="6350"/>
            </c:spPr>
          </c:marker>
          <c:dPt>
            <c:idx val="0"/>
            <c:marker>
              <c:spPr>
                <a:solidFill>
                  <a:srgbClr val="2A7498"/>
                </a:solidFill>
                <a:ln w="6350"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1397-406C-A410-A4198F143A39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r>
                      <a:rPr lang="en-GB"/>
                      <a:t>HEW</a:t>
                    </a:r>
                  </a:p>
                </c:rich>
              </c:tx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397-406C-A410-A4198F143A3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Lit>
              <c:formatCode>General</c:formatCode>
              <c:ptCount val="1"/>
              <c:pt idx="0">
                <c:v>52.397779437216435</c:v>
              </c:pt>
            </c:numLit>
          </c:xVal>
          <c:yVal>
            <c:numLit>
              <c:formatCode>General</c:formatCode>
              <c:ptCount val="1"/>
              <c:pt idx="0">
                <c:v>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1397-406C-A410-A4198F143A39}"/>
            </c:ext>
          </c:extLst>
        </c:ser>
        <c:ser>
          <c:idx val="1"/>
          <c:order val="1"/>
          <c:tx>
            <c:v/>
          </c:tx>
          <c:spPr>
            <a:ln w="6350">
              <a:solidFill>
                <a:srgbClr val="008941"/>
              </a:solidFill>
              <a:prstDash val="solid"/>
            </a:ln>
            <a:effectLst/>
          </c:spPr>
          <c:marker>
            <c:symbol val="circle"/>
            <c:size val="5"/>
            <c:spPr>
              <a:ln w="6350"/>
            </c:spPr>
          </c:marker>
          <c:dPt>
            <c:idx val="0"/>
            <c:marker>
              <c:spPr>
                <a:solidFill>
                  <a:srgbClr val="008941"/>
                </a:solidFill>
                <a:ln w="6350"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1397-406C-A410-A4198F143A39}"/>
              </c:ext>
            </c:extLst>
          </c:dPt>
          <c:dPt>
            <c:idx val="1"/>
            <c:marker>
              <c:spPr>
                <a:solidFill>
                  <a:srgbClr val="FFFFFF"/>
                </a:solidFill>
                <a:ln w="6350"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1397-406C-A410-A4198F143A39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r>
                      <a:rPr lang="en-GB"/>
                      <a:t>MID</a:t>
                    </a:r>
                  </a:p>
                </c:rich>
              </c:tx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1397-406C-A410-A4198F143A3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GB"/>
                      <a:t>HSD</a:t>
                    </a:r>
                  </a:p>
                </c:rich>
              </c:tx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397-406C-A410-A4198F143A3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Lit>
              <c:formatCode>General</c:formatCode>
              <c:ptCount val="2"/>
              <c:pt idx="0">
                <c:v>47.976818394914901</c:v>
              </c:pt>
              <c:pt idx="1">
                <c:v>44.709000375470332</c:v>
              </c:pt>
            </c:numLit>
          </c:xVal>
          <c:yVal>
            <c:numLit>
              <c:formatCode>General</c:formatCode>
              <c:ptCount val="2"/>
              <c:pt idx="0">
                <c:v>2</c:v>
              </c:pt>
              <c:pt idx="1">
                <c:v>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1397-406C-A410-A4198F143A39}"/>
            </c:ext>
          </c:extLst>
        </c:ser>
        <c:ser>
          <c:idx val="2"/>
          <c:order val="2"/>
          <c:tx>
            <c:v/>
          </c:tx>
          <c:spPr>
            <a:ln w="6350">
              <a:solidFill>
                <a:srgbClr val="A30059"/>
              </a:solidFill>
              <a:prstDash val="solid"/>
            </a:ln>
            <a:effectLst/>
          </c:spPr>
          <c:marker>
            <c:symbol val="circle"/>
            <c:size val="5"/>
            <c:spPr>
              <a:ln w="6350"/>
            </c:spPr>
          </c:marker>
          <c:dPt>
            <c:idx val="0"/>
            <c:marker>
              <c:spPr>
                <a:solidFill>
                  <a:srgbClr val="FFFFFF"/>
                </a:solidFill>
                <a:ln w="6350"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1397-406C-A410-A4198F143A39}"/>
              </c:ext>
            </c:extLst>
          </c:dPt>
          <c:dPt>
            <c:idx val="1"/>
            <c:marker>
              <c:spPr>
                <a:solidFill>
                  <a:srgbClr val="A30059"/>
                </a:solidFill>
                <a:ln w="6350"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1397-406C-A410-A4198F143A39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r>
                      <a:rPr lang="en-GB"/>
                      <a:t>HSD</a:t>
                    </a:r>
                  </a:p>
                </c:rich>
              </c:tx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1397-406C-A410-A4198F143A3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GB"/>
                      <a:t>C</a:t>
                    </a:r>
                  </a:p>
                </c:rich>
              </c:tx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1397-406C-A410-A4198F143A3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Lit>
              <c:formatCode>General</c:formatCode>
              <c:ptCount val="2"/>
              <c:pt idx="0">
                <c:v>44.709000375470332</c:v>
              </c:pt>
              <c:pt idx="1">
                <c:v>41.582624894593174</c:v>
              </c:pt>
            </c:numLit>
          </c:xVal>
          <c:yVal>
            <c:numLit>
              <c:formatCode>General</c:formatCode>
              <c:ptCount val="2"/>
              <c:pt idx="0">
                <c:v>3</c:v>
              </c:pt>
              <c:pt idx="1">
                <c:v>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1397-406C-A410-A4198F143A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386207"/>
        <c:axId val="739669680"/>
      </c:scatterChart>
      <c:valAx>
        <c:axId val="65386207"/>
        <c:scaling>
          <c:orientation val="minMax"/>
          <c:max val="54"/>
          <c:min val="40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Estimated mean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700"/>
            </a:pPr>
            <a:endParaRPr lang="en-US"/>
          </a:p>
        </c:txPr>
        <c:crossAx val="739669680"/>
        <c:crosses val="autoZero"/>
        <c:crossBetween val="midCat"/>
      </c:valAx>
      <c:valAx>
        <c:axId val="739669680"/>
        <c:scaling>
          <c:orientation val="minMax"/>
          <c:max val="4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Groups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one"/>
        <c:spPr>
          <a:ln w="6350">
            <a:noFill/>
          </a:ln>
        </c:spPr>
        <c:txPr>
          <a:bodyPr/>
          <a:lstStyle/>
          <a:p>
            <a:pPr>
              <a:defRPr sz="700"/>
            </a:pPr>
            <a:endParaRPr lang="en-US"/>
          </a:p>
        </c:txPr>
        <c:crossAx val="65386207"/>
        <c:crosses val="autoZero"/>
        <c:crossBetween val="midCat"/>
      </c:valAx>
      <c:spPr>
        <a:ln w="25400">
          <a:noFill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Summary (Means) - Sample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HEW</c:v>
          </c:tx>
          <c:spPr>
            <a:solidFill>
              <a:srgbClr val="FF4A46"/>
            </a:solidFill>
            <a:ln w="19050">
              <a:solidFill>
                <a:srgbClr val="FF4A46"/>
              </a:solidFill>
              <a:prstDash val="solid"/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3F18-4F60-89EF-47F76BA78B3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'ANOVA_Moisture(day0)'!$C$273</c:f>
              <c:strCache>
                <c:ptCount val="1"/>
                <c:pt idx="0">
                  <c:v>Moisture day 0</c:v>
                </c:pt>
              </c:strCache>
            </c:strRef>
          </c:cat>
          <c:val>
            <c:numRef>
              <c:f>'ANOVA_Moisture(day0)'!$C$274</c:f>
              <c:numCache>
                <c:formatCode>0.000</c:formatCode>
                <c:ptCount val="1"/>
                <c:pt idx="0">
                  <c:v>52.397779437216435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18-4F60-89EF-47F76BA78B39}"/>
            </c:ext>
          </c:extLst>
        </c:ser>
        <c:ser>
          <c:idx val="1"/>
          <c:order val="1"/>
          <c:tx>
            <c:v>MID</c:v>
          </c:tx>
          <c:spPr>
            <a:solidFill>
              <a:srgbClr val="2A7498"/>
            </a:solidFill>
            <a:ln w="19050">
              <a:solidFill>
                <a:srgbClr val="2A7498"/>
              </a:solidFill>
              <a:prstDash val="solid"/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B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3F18-4F60-89EF-47F76BA78B3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'ANOVA_Moisture(day0)'!$C$273</c:f>
              <c:strCache>
                <c:ptCount val="1"/>
                <c:pt idx="0">
                  <c:v>Moisture day 0</c:v>
                </c:pt>
              </c:strCache>
            </c:strRef>
          </c:cat>
          <c:val>
            <c:numRef>
              <c:f>'ANOVA_Moisture(day0)'!$C$275</c:f>
              <c:numCache>
                <c:formatCode>0.000</c:formatCode>
                <c:ptCount val="1"/>
                <c:pt idx="0">
                  <c:v>47.976818394914901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18-4F60-89EF-47F76BA78B39}"/>
            </c:ext>
          </c:extLst>
        </c:ser>
        <c:ser>
          <c:idx val="2"/>
          <c:order val="2"/>
          <c:tx>
            <c:v>HSD</c:v>
          </c:tx>
          <c:spPr>
            <a:solidFill>
              <a:srgbClr val="008941"/>
            </a:solidFill>
            <a:ln w="19050">
              <a:solidFill>
                <a:srgbClr val="008941"/>
              </a:solidFill>
              <a:prstDash val="solid"/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BC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3F18-4F60-89EF-47F76BA78B3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'ANOVA_Moisture(day0)'!$C$273</c:f>
              <c:strCache>
                <c:ptCount val="1"/>
                <c:pt idx="0">
                  <c:v>Moisture day 0</c:v>
                </c:pt>
              </c:strCache>
            </c:strRef>
          </c:cat>
          <c:val>
            <c:numRef>
              <c:f>'ANOVA_Moisture(day0)'!$C$276</c:f>
              <c:numCache>
                <c:formatCode>0.000</c:formatCode>
                <c:ptCount val="1"/>
                <c:pt idx="0">
                  <c:v>44.709000375470332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F18-4F60-89EF-47F76BA78B39}"/>
            </c:ext>
          </c:extLst>
        </c:ser>
        <c:ser>
          <c:idx val="3"/>
          <c:order val="3"/>
          <c:tx>
            <c:v>C</c:v>
          </c:tx>
          <c:spPr>
            <a:solidFill>
              <a:srgbClr val="A30059"/>
            </a:solidFill>
            <a:ln w="19050">
              <a:solidFill>
                <a:srgbClr val="A30059"/>
              </a:solidFill>
              <a:prstDash val="solid"/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C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3F18-4F60-89EF-47F76BA78B3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'ANOVA_Moisture(day0)'!$C$273</c:f>
              <c:strCache>
                <c:ptCount val="1"/>
                <c:pt idx="0">
                  <c:v>Moisture day 0</c:v>
                </c:pt>
              </c:strCache>
            </c:strRef>
          </c:cat>
          <c:val>
            <c:numRef>
              <c:f>'ANOVA_Moisture(day0)'!$C$277</c:f>
              <c:numCache>
                <c:formatCode>0.000</c:formatCode>
                <c:ptCount val="1"/>
                <c:pt idx="0">
                  <c:v>41.582624894593174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F18-4F60-89EF-47F76BA78B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65370367"/>
        <c:axId val="739671168"/>
      </c:barChart>
      <c:catAx>
        <c:axId val="6537036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Dependent variables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700" b="1"/>
            </a:pPr>
            <a:endParaRPr lang="en-US"/>
          </a:p>
        </c:txPr>
        <c:crossAx val="739671168"/>
        <c:crosses val="autoZero"/>
        <c:auto val="1"/>
        <c:lblAlgn val="ctr"/>
        <c:lblOffset val="100"/>
        <c:noMultiLvlLbl val="0"/>
      </c:catAx>
      <c:valAx>
        <c:axId val="73967116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Means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65370367"/>
        <c:crosses val="autoZero"/>
        <c:crossBetween val="between"/>
      </c:valAx>
      <c:spPr>
        <a:ln>
          <a:solidFill>
            <a:srgbClr val="C0C0C0"/>
          </a:solidFill>
          <a:prstDash val="solid"/>
        </a:ln>
      </c:spPr>
    </c:plotArea>
    <c:legend>
      <c:legendPos val="b"/>
      <c:overlay val="0"/>
      <c:spPr>
        <a:ln w="6350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/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Moisture day 6 / Standardized coefficients
(95% conf. interval)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B9D5E1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FE0-4798-ADEF-007726F156AC}"/>
              </c:ext>
            </c:extLst>
          </c:dPt>
          <c:dPt>
            <c:idx val="1"/>
            <c:invertIfNegative val="0"/>
            <c:bubble3D val="0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FE0-4798-ADEF-007726F156AC}"/>
              </c:ext>
            </c:extLst>
          </c:dPt>
          <c:dPt>
            <c:idx val="2"/>
            <c:invertIfNegative val="0"/>
            <c:bubble3D val="0"/>
            <c:spPr>
              <a:solidFill>
                <a:srgbClr val="B9D5E1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FE0-4798-ADEF-007726F156AC}"/>
              </c:ext>
            </c:extLst>
          </c:dPt>
          <c:dPt>
            <c:idx val="3"/>
            <c:invertIfNegative val="0"/>
            <c:bubble3D val="0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EFE0-4798-ADEF-007726F156A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errBars>
            <c:errBarType val="both"/>
            <c:errValType val="cust"/>
            <c:noEndCap val="0"/>
            <c:plus>
              <c:numLit>
                <c:formatCode>General</c:formatCode>
                <c:ptCount val="4"/>
                <c:pt idx="0">
                  <c:v>0.31206467067407773</c:v>
                </c:pt>
                <c:pt idx="1">
                  <c:v>0.31206467067407773</c:v>
                </c:pt>
                <c:pt idx="2">
                  <c:v>0.31206467067407773</c:v>
                </c:pt>
                <c:pt idx="3">
                  <c:v>0</c:v>
                </c:pt>
              </c:numLit>
            </c:plus>
            <c:minus>
              <c:numLit>
                <c:formatCode>General</c:formatCode>
                <c:ptCount val="4"/>
                <c:pt idx="0">
                  <c:v>0.31206467067407773</c:v>
                </c:pt>
                <c:pt idx="1">
                  <c:v>0.31206467067407773</c:v>
                </c:pt>
                <c:pt idx="2">
                  <c:v>0.31206467067407773</c:v>
                </c:pt>
                <c:pt idx="3">
                  <c:v>0</c:v>
                </c:pt>
              </c:numLit>
            </c:minus>
          </c:errBars>
          <c:cat>
            <c:strRef>
              <c:f>'ANOVA_Moisture(day6)'!$B$86:$B$89</c:f>
              <c:strCache>
                <c:ptCount val="4"/>
                <c:pt idx="0">
                  <c:v>Sample-C</c:v>
                </c:pt>
                <c:pt idx="1">
                  <c:v>Sample-HEW</c:v>
                </c:pt>
                <c:pt idx="2">
                  <c:v>Sample-HSD</c:v>
                </c:pt>
                <c:pt idx="3">
                  <c:v>Sample-MID</c:v>
                </c:pt>
              </c:strCache>
            </c:strRef>
          </c:cat>
          <c:val>
            <c:numRef>
              <c:f>'ANOVA_Moisture(day6)'!$C$86:$C$89</c:f>
              <c:numCache>
                <c:formatCode>0.000</c:formatCode>
                <c:ptCount val="4"/>
                <c:pt idx="0">
                  <c:v>0.7696606366890717</c:v>
                </c:pt>
                <c:pt idx="1">
                  <c:v>-0.14601924873443334</c:v>
                </c:pt>
                <c:pt idx="2">
                  <c:v>0.44490544875867533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E0-4798-ADEF-007726F156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-30"/>
        <c:axId val="757681584"/>
        <c:axId val="760248240"/>
      </c:barChart>
      <c:catAx>
        <c:axId val="7576815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Variable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one"/>
        <c:txPr>
          <a:bodyPr rot="0" vert="horz"/>
          <a:lstStyle/>
          <a:p>
            <a:pPr>
              <a:defRPr sz="700"/>
            </a:pPr>
            <a:endParaRPr lang="en-US"/>
          </a:p>
        </c:txPr>
        <c:crossAx val="760248240"/>
        <c:crosses val="autoZero"/>
        <c:auto val="1"/>
        <c:lblAlgn val="ctr"/>
        <c:lblOffset val="100"/>
        <c:noMultiLvlLbl val="0"/>
      </c:catAx>
      <c:valAx>
        <c:axId val="76024824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Standardized coefficients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757681584"/>
        <c:crosses val="autoZero"/>
        <c:crossBetween val="between"/>
      </c:valAx>
      <c:spPr>
        <a:ln>
          <a:solidFill>
            <a:srgbClr val="C0C0C0"/>
          </a:solidFill>
          <a:prstDash val="solid"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Moisture day 6 / Standardized residuals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/>
          </c:tx>
          <c:spPr>
            <a:ln w="19050">
              <a:noFill/>
            </a:ln>
            <a:effectLst/>
          </c:spPr>
          <c:marker>
            <c:symbol val="circle"/>
            <c:size val="3"/>
          </c:marker>
          <c:dPt>
            <c:idx val="0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584F-43A9-AAC6-E2152005CDBA}"/>
              </c:ext>
            </c:extLst>
          </c:dPt>
          <c:dPt>
            <c:idx val="1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584F-43A9-AAC6-E2152005CDBA}"/>
              </c:ext>
            </c:extLst>
          </c:dPt>
          <c:dPt>
            <c:idx val="2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584F-43A9-AAC6-E2152005CDBA}"/>
              </c:ext>
            </c:extLst>
          </c:dPt>
          <c:dPt>
            <c:idx val="3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584F-43A9-AAC6-E2152005CDBA}"/>
              </c:ext>
            </c:extLst>
          </c:dPt>
          <c:dPt>
            <c:idx val="4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584F-43A9-AAC6-E2152005CDBA}"/>
              </c:ext>
            </c:extLst>
          </c:dPt>
          <c:dPt>
            <c:idx val="5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584F-43A9-AAC6-E2152005CDBA}"/>
              </c:ext>
            </c:extLst>
          </c:dPt>
          <c:dPt>
            <c:idx val="6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584F-43A9-AAC6-E2152005CDBA}"/>
              </c:ext>
            </c:extLst>
          </c:dPt>
          <c:dPt>
            <c:idx val="7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584F-43A9-AAC6-E2152005CDBA}"/>
              </c:ext>
            </c:extLst>
          </c:dPt>
          <c:dPt>
            <c:idx val="8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584F-43A9-AAC6-E2152005CDBA}"/>
              </c:ext>
            </c:extLst>
          </c:dPt>
          <c:dPt>
            <c:idx val="9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584F-43A9-AAC6-E2152005CDBA}"/>
              </c:ext>
            </c:extLst>
          </c:dPt>
          <c:dPt>
            <c:idx val="10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84F-43A9-AAC6-E2152005CDBA}"/>
              </c:ext>
            </c:extLst>
          </c:dPt>
          <c:dPt>
            <c:idx val="11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84F-43A9-AAC6-E2152005CDBA}"/>
              </c:ext>
            </c:extLst>
          </c:dPt>
          <c:dPt>
            <c:idx val="12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84F-43A9-AAC6-E2152005CDBA}"/>
              </c:ext>
            </c:extLst>
          </c:dPt>
          <c:dPt>
            <c:idx val="13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84F-43A9-AAC6-E2152005CDBA}"/>
              </c:ext>
            </c:extLst>
          </c:dPt>
          <c:dPt>
            <c:idx val="14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84F-43A9-AAC6-E2152005CDBA}"/>
              </c:ext>
            </c:extLst>
          </c:dPt>
          <c:dPt>
            <c:idx val="15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84F-43A9-AAC6-E2152005CDBA}"/>
              </c:ext>
            </c:extLst>
          </c:dPt>
          <c:dPt>
            <c:idx val="16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84F-43A9-AAC6-E2152005CDBA}"/>
              </c:ext>
            </c:extLst>
          </c:dPt>
          <c:dPt>
            <c:idx val="17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84F-43A9-AAC6-E2152005CDBA}"/>
              </c:ext>
            </c:extLst>
          </c:dPt>
          <c:dPt>
            <c:idx val="18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84F-43A9-AAC6-E2152005CDBA}"/>
              </c:ext>
            </c:extLst>
          </c:dPt>
          <c:dPt>
            <c:idx val="19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84F-43A9-AAC6-E2152005CDBA}"/>
              </c:ext>
            </c:extLst>
          </c:dPt>
          <c:dPt>
            <c:idx val="20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84F-43A9-AAC6-E2152005CDBA}"/>
              </c:ext>
            </c:extLst>
          </c:dPt>
          <c:dPt>
            <c:idx val="21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84F-43A9-AAC6-E2152005CDBA}"/>
              </c:ext>
            </c:extLst>
          </c:dPt>
          <c:dPt>
            <c:idx val="22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84F-43A9-AAC6-E2152005CDBA}"/>
              </c:ext>
            </c:extLst>
          </c:dPt>
          <c:dPt>
            <c:idx val="23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8-584F-43A9-AAC6-E2152005CDBA}"/>
              </c:ext>
            </c:extLst>
          </c:dPt>
          <c:xVal>
            <c:numRef>
              <c:f>XLSTAT_20240327_110609_1_HID!$C$2:$C$25</c:f>
              <c:numCache>
                <c:formatCode>0.000</c:formatCode>
                <c:ptCount val="24"/>
                <c:pt idx="0">
                  <c:v>56.72757475083057</c:v>
                </c:pt>
                <c:pt idx="1">
                  <c:v>56.938483547925614</c:v>
                </c:pt>
                <c:pt idx="2">
                  <c:v>57.985948477751748</c:v>
                </c:pt>
                <c:pt idx="3">
                  <c:v>55.348837209302324</c:v>
                </c:pt>
                <c:pt idx="4">
                  <c:v>56.603773584905667</c:v>
                </c:pt>
                <c:pt idx="5">
                  <c:v>59.009009009009006</c:v>
                </c:pt>
                <c:pt idx="6">
                  <c:v>53.594771241830074</c:v>
                </c:pt>
                <c:pt idx="7">
                  <c:v>54.467120181405889</c:v>
                </c:pt>
                <c:pt idx="8">
                  <c:v>55.108359133126925</c:v>
                </c:pt>
                <c:pt idx="9">
                  <c:v>53.617021276595757</c:v>
                </c:pt>
                <c:pt idx="10">
                  <c:v>53.39366515837105</c:v>
                </c:pt>
                <c:pt idx="11">
                  <c:v>53.648068669527895</c:v>
                </c:pt>
                <c:pt idx="12">
                  <c:v>50.831460674157292</c:v>
                </c:pt>
                <c:pt idx="13">
                  <c:v>51.554663991975922</c:v>
                </c:pt>
                <c:pt idx="14">
                  <c:v>52.554399243140956</c:v>
                </c:pt>
                <c:pt idx="15">
                  <c:v>46.05263157894737</c:v>
                </c:pt>
                <c:pt idx="16">
                  <c:v>43.961352657004831</c:v>
                </c:pt>
                <c:pt idx="17">
                  <c:v>53.140096618357482</c:v>
                </c:pt>
                <c:pt idx="18">
                  <c:v>50.595783684692954</c:v>
                </c:pt>
                <c:pt idx="19">
                  <c:v>47.781128823782858</c:v>
                </c:pt>
                <c:pt idx="20">
                  <c:v>50.833730347784666</c:v>
                </c:pt>
                <c:pt idx="21">
                  <c:v>48.148148148148145</c:v>
                </c:pt>
                <c:pt idx="22">
                  <c:v>42.79475982532751</c:v>
                </c:pt>
                <c:pt idx="23">
                  <c:v>49.494949494949509</c:v>
                </c:pt>
              </c:numCache>
            </c:numRef>
          </c:xVal>
          <c:yVal>
            <c:numRef>
              <c:f>XLSTAT_20240327_110609_1_HID!$F$2:$F$25</c:f>
              <c:numCache>
                <c:formatCode>0.000</c:formatCode>
                <c:ptCount val="24"/>
                <c:pt idx="0">
                  <c:v>-0.14999812579545546</c:v>
                </c:pt>
                <c:pt idx="1">
                  <c:v>-6.556729364706794E-2</c:v>
                </c:pt>
                <c:pt idx="2">
                  <c:v>0.35375298549529016</c:v>
                </c:pt>
                <c:pt idx="3">
                  <c:v>-0.70193317804931488</c:v>
                </c:pt>
                <c:pt idx="4">
                  <c:v>-0.19955810434518728</c:v>
                </c:pt>
                <c:pt idx="5">
                  <c:v>0.76330371634174388</c:v>
                </c:pt>
                <c:pt idx="6">
                  <c:v>-0.15081211710039422</c:v>
                </c:pt>
                <c:pt idx="7">
                  <c:v>0.19840587620577593</c:v>
                </c:pt>
                <c:pt idx="8">
                  <c:v>0.4551061136803129</c:v>
                </c:pt>
                <c:pt idx="9">
                  <c:v>-0.14190500190903202</c:v>
                </c:pt>
                <c:pt idx="10">
                  <c:v>-0.23131873517615323</c:v>
                </c:pt>
                <c:pt idx="11">
                  <c:v>-0.12947613570049235</c:v>
                </c:pt>
                <c:pt idx="12">
                  <c:v>0.45997734021058162</c:v>
                </c:pt>
                <c:pt idx="13">
                  <c:v>0.74948948373859814</c:v>
                </c:pt>
                <c:pt idx="14">
                  <c:v>1.1497026580895153</c:v>
                </c:pt>
                <c:pt idx="15">
                  <c:v>-1.4530795012338975</c:v>
                </c:pt>
                <c:pt idx="16">
                  <c:v>-2.290258519207351</c:v>
                </c:pt>
                <c:pt idx="17">
                  <c:v>1.3841685384025735</c:v>
                </c:pt>
                <c:pt idx="18">
                  <c:v>0.92915422956891014</c:v>
                </c:pt>
                <c:pt idx="19">
                  <c:v>-0.19760603548561723</c:v>
                </c:pt>
                <c:pt idx="20">
                  <c:v>1.0244088374775213</c:v>
                </c:pt>
                <c:pt idx="21">
                  <c:v>-5.0681168445880373E-2</c:v>
                </c:pt>
                <c:pt idx="22">
                  <c:v>-2.1937450763279274</c:v>
                </c:pt>
                <c:pt idx="23">
                  <c:v>0.48846921321299924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84F-43A9-AAC6-E2152005CDBA}"/>
            </c:ext>
          </c:extLst>
        </c:ser>
        <c:ser>
          <c:idx val="1"/>
          <c:order val="1"/>
          <c:tx>
            <c:v>C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56.938483547925614</c:v>
              </c:pt>
            </c:numLit>
          </c:xVal>
          <c:yVal>
            <c:numLit>
              <c:formatCode>General</c:formatCode>
              <c:ptCount val="1"/>
              <c:pt idx="0">
                <c:v>-6.556729364706794E-2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584F-43A9-AAC6-E2152005CDBA}"/>
            </c:ext>
          </c:extLst>
        </c:ser>
        <c:ser>
          <c:idx val="2"/>
          <c:order val="2"/>
          <c:tx>
            <c:v>HEW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47.781128823782858</c:v>
              </c:pt>
            </c:numLit>
          </c:xVal>
          <c:yVal>
            <c:numLit>
              <c:formatCode>General</c:formatCode>
              <c:ptCount val="1"/>
              <c:pt idx="0">
                <c:v>-0.19760603548561723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584F-43A9-AAC6-E2152005CDBA}"/>
            </c:ext>
          </c:extLst>
        </c:ser>
        <c:ser>
          <c:idx val="3"/>
          <c:order val="3"/>
          <c:tx>
            <c:v>HSD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54.467120181405889</c:v>
              </c:pt>
            </c:numLit>
          </c:xVal>
          <c:yVal>
            <c:numLit>
              <c:formatCode>General</c:formatCode>
              <c:ptCount val="1"/>
              <c:pt idx="0">
                <c:v>0.19840587620577593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584F-43A9-AAC6-E2152005CDBA}"/>
            </c:ext>
          </c:extLst>
        </c:ser>
        <c:ser>
          <c:idx val="4"/>
          <c:order val="4"/>
          <c:tx>
            <c:v>MID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51.554663991975922</c:v>
              </c:pt>
            </c:numLit>
          </c:xVal>
          <c:yVal>
            <c:numLit>
              <c:formatCode>General</c:formatCode>
              <c:ptCount val="1"/>
              <c:pt idx="0">
                <c:v>0.74948948373859814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584F-43A9-AAC6-E2152005CD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7691664"/>
        <c:axId val="760243776"/>
      </c:scatterChart>
      <c:valAx>
        <c:axId val="757691664"/>
        <c:scaling>
          <c:orientation val="minMax"/>
          <c:max val="60"/>
          <c:min val="42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Moisture day 6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700"/>
            </a:pPr>
            <a:endParaRPr lang="en-US"/>
          </a:p>
        </c:txPr>
        <c:crossAx val="760243776"/>
        <c:crosses val="autoZero"/>
        <c:crossBetween val="midCat"/>
      </c:valAx>
      <c:valAx>
        <c:axId val="760243776"/>
        <c:scaling>
          <c:orientation val="minMax"/>
          <c:max val="1.5"/>
          <c:min val="-2.5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Standardized residuals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757691664"/>
        <c:crosses val="autoZero"/>
        <c:crossBetween val="midCat"/>
      </c:valAx>
      <c:spPr>
        <a:ln>
          <a:solidFill>
            <a:srgbClr val="C0C0C0"/>
          </a:solidFill>
          <a:prstDash val="solid"/>
        </a:ln>
      </c:spPr>
    </c:plotArea>
    <c:legend>
      <c:legendPos val="b"/>
      <c:legendEntry>
        <c:idx val="0"/>
        <c:delete val="1"/>
      </c:legendEntry>
      <c:overlay val="0"/>
      <c:spPr>
        <a:ln w="6350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/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Pred(Moisture day 6) / Standardized residuals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/>
          </c:tx>
          <c:spPr>
            <a:ln w="19050">
              <a:noFill/>
            </a:ln>
            <a:effectLst/>
          </c:spPr>
          <c:marker>
            <c:symbol val="circle"/>
            <c:size val="3"/>
          </c:marker>
          <c:dPt>
            <c:idx val="0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CB53-4D0F-A3A9-A94DD8F70C23}"/>
              </c:ext>
            </c:extLst>
          </c:dPt>
          <c:dPt>
            <c:idx val="1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CB53-4D0F-A3A9-A94DD8F70C23}"/>
              </c:ext>
            </c:extLst>
          </c:dPt>
          <c:dPt>
            <c:idx val="2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CB53-4D0F-A3A9-A94DD8F70C23}"/>
              </c:ext>
            </c:extLst>
          </c:dPt>
          <c:dPt>
            <c:idx val="3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CB53-4D0F-A3A9-A94DD8F70C23}"/>
              </c:ext>
            </c:extLst>
          </c:dPt>
          <c:dPt>
            <c:idx val="4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CB53-4D0F-A3A9-A94DD8F70C23}"/>
              </c:ext>
            </c:extLst>
          </c:dPt>
          <c:dPt>
            <c:idx val="5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CB53-4D0F-A3A9-A94DD8F70C23}"/>
              </c:ext>
            </c:extLst>
          </c:dPt>
          <c:dPt>
            <c:idx val="6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CB53-4D0F-A3A9-A94DD8F70C23}"/>
              </c:ext>
            </c:extLst>
          </c:dPt>
          <c:dPt>
            <c:idx val="7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CB53-4D0F-A3A9-A94DD8F70C23}"/>
              </c:ext>
            </c:extLst>
          </c:dPt>
          <c:dPt>
            <c:idx val="8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CB53-4D0F-A3A9-A94DD8F70C23}"/>
              </c:ext>
            </c:extLst>
          </c:dPt>
          <c:dPt>
            <c:idx val="9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CB53-4D0F-A3A9-A94DD8F70C23}"/>
              </c:ext>
            </c:extLst>
          </c:dPt>
          <c:dPt>
            <c:idx val="10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B53-4D0F-A3A9-A94DD8F70C23}"/>
              </c:ext>
            </c:extLst>
          </c:dPt>
          <c:dPt>
            <c:idx val="11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B53-4D0F-A3A9-A94DD8F70C23}"/>
              </c:ext>
            </c:extLst>
          </c:dPt>
          <c:dPt>
            <c:idx val="12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B53-4D0F-A3A9-A94DD8F70C23}"/>
              </c:ext>
            </c:extLst>
          </c:dPt>
          <c:dPt>
            <c:idx val="13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B53-4D0F-A3A9-A94DD8F70C23}"/>
              </c:ext>
            </c:extLst>
          </c:dPt>
          <c:dPt>
            <c:idx val="14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B53-4D0F-A3A9-A94DD8F70C23}"/>
              </c:ext>
            </c:extLst>
          </c:dPt>
          <c:dPt>
            <c:idx val="15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B53-4D0F-A3A9-A94DD8F70C23}"/>
              </c:ext>
            </c:extLst>
          </c:dPt>
          <c:dPt>
            <c:idx val="16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B53-4D0F-A3A9-A94DD8F70C23}"/>
              </c:ext>
            </c:extLst>
          </c:dPt>
          <c:dPt>
            <c:idx val="17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B53-4D0F-A3A9-A94DD8F70C23}"/>
              </c:ext>
            </c:extLst>
          </c:dPt>
          <c:dPt>
            <c:idx val="18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B53-4D0F-A3A9-A94DD8F70C23}"/>
              </c:ext>
            </c:extLst>
          </c:dPt>
          <c:dPt>
            <c:idx val="19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B53-4D0F-A3A9-A94DD8F70C23}"/>
              </c:ext>
            </c:extLst>
          </c:dPt>
          <c:dPt>
            <c:idx val="20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B53-4D0F-A3A9-A94DD8F70C23}"/>
              </c:ext>
            </c:extLst>
          </c:dPt>
          <c:dPt>
            <c:idx val="21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B53-4D0F-A3A9-A94DD8F70C23}"/>
              </c:ext>
            </c:extLst>
          </c:dPt>
          <c:dPt>
            <c:idx val="22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B53-4D0F-A3A9-A94DD8F70C23}"/>
              </c:ext>
            </c:extLst>
          </c:dPt>
          <c:dPt>
            <c:idx val="23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8-CB53-4D0F-A3A9-A94DD8F70C23}"/>
              </c:ext>
            </c:extLst>
          </c:dPt>
          <c:xVal>
            <c:numRef>
              <c:f>XLSTAT_20240327_110609_1_HID!$D$2:$D$25</c:f>
              <c:numCache>
                <c:formatCode>0.000</c:formatCode>
                <c:ptCount val="24"/>
                <c:pt idx="0">
                  <c:v>57.102271096620818</c:v>
                </c:pt>
                <c:pt idx="1">
                  <c:v>57.102271096620818</c:v>
                </c:pt>
                <c:pt idx="2">
                  <c:v>57.102271096620818</c:v>
                </c:pt>
                <c:pt idx="3">
                  <c:v>57.102271096620818</c:v>
                </c:pt>
                <c:pt idx="4">
                  <c:v>57.102271096620818</c:v>
                </c:pt>
                <c:pt idx="5">
                  <c:v>57.102271096620818</c:v>
                </c:pt>
                <c:pt idx="6">
                  <c:v>53.971500943476258</c:v>
                </c:pt>
                <c:pt idx="7">
                  <c:v>53.971500943476258</c:v>
                </c:pt>
                <c:pt idx="8">
                  <c:v>53.971500943476258</c:v>
                </c:pt>
                <c:pt idx="9">
                  <c:v>53.971500943476258</c:v>
                </c:pt>
                <c:pt idx="10">
                  <c:v>53.971500943476258</c:v>
                </c:pt>
                <c:pt idx="11">
                  <c:v>53.971500943476258</c:v>
                </c:pt>
                <c:pt idx="12">
                  <c:v>49.682434127263967</c:v>
                </c:pt>
                <c:pt idx="13">
                  <c:v>49.682434127263967</c:v>
                </c:pt>
                <c:pt idx="14">
                  <c:v>49.682434127263967</c:v>
                </c:pt>
                <c:pt idx="15">
                  <c:v>49.682434127263967</c:v>
                </c:pt>
                <c:pt idx="16">
                  <c:v>49.682434127263967</c:v>
                </c:pt>
                <c:pt idx="17">
                  <c:v>49.682434127263967</c:v>
                </c:pt>
                <c:pt idx="18">
                  <c:v>48.274750054114271</c:v>
                </c:pt>
                <c:pt idx="19">
                  <c:v>48.274750054114271</c:v>
                </c:pt>
                <c:pt idx="20">
                  <c:v>48.274750054114271</c:v>
                </c:pt>
                <c:pt idx="21">
                  <c:v>48.274750054114271</c:v>
                </c:pt>
                <c:pt idx="22">
                  <c:v>48.274750054114271</c:v>
                </c:pt>
                <c:pt idx="23">
                  <c:v>48.274750054114271</c:v>
                </c:pt>
              </c:numCache>
            </c:numRef>
          </c:xVal>
          <c:yVal>
            <c:numRef>
              <c:f>XLSTAT_20240327_110609_1_HID!$F$2:$F$25</c:f>
              <c:numCache>
                <c:formatCode>0.000</c:formatCode>
                <c:ptCount val="24"/>
                <c:pt idx="0">
                  <c:v>-0.14999812579545546</c:v>
                </c:pt>
                <c:pt idx="1">
                  <c:v>-6.556729364706794E-2</c:v>
                </c:pt>
                <c:pt idx="2">
                  <c:v>0.35375298549529016</c:v>
                </c:pt>
                <c:pt idx="3">
                  <c:v>-0.70193317804931488</c:v>
                </c:pt>
                <c:pt idx="4">
                  <c:v>-0.19955810434518728</c:v>
                </c:pt>
                <c:pt idx="5">
                  <c:v>0.76330371634174388</c:v>
                </c:pt>
                <c:pt idx="6">
                  <c:v>-0.15081211710039422</c:v>
                </c:pt>
                <c:pt idx="7">
                  <c:v>0.19840587620577593</c:v>
                </c:pt>
                <c:pt idx="8">
                  <c:v>0.4551061136803129</c:v>
                </c:pt>
                <c:pt idx="9">
                  <c:v>-0.14190500190903202</c:v>
                </c:pt>
                <c:pt idx="10">
                  <c:v>-0.23131873517615323</c:v>
                </c:pt>
                <c:pt idx="11">
                  <c:v>-0.12947613570049235</c:v>
                </c:pt>
                <c:pt idx="12">
                  <c:v>0.45997734021058162</c:v>
                </c:pt>
                <c:pt idx="13">
                  <c:v>0.74948948373859814</c:v>
                </c:pt>
                <c:pt idx="14">
                  <c:v>1.1497026580895153</c:v>
                </c:pt>
                <c:pt idx="15">
                  <c:v>-1.4530795012338975</c:v>
                </c:pt>
                <c:pt idx="16">
                  <c:v>-2.290258519207351</c:v>
                </c:pt>
                <c:pt idx="17">
                  <c:v>1.3841685384025735</c:v>
                </c:pt>
                <c:pt idx="18">
                  <c:v>0.92915422956891014</c:v>
                </c:pt>
                <c:pt idx="19">
                  <c:v>-0.19760603548561723</c:v>
                </c:pt>
                <c:pt idx="20">
                  <c:v>1.0244088374775213</c:v>
                </c:pt>
                <c:pt idx="21">
                  <c:v>-5.0681168445880373E-2</c:v>
                </c:pt>
                <c:pt idx="22">
                  <c:v>-2.1937450763279274</c:v>
                </c:pt>
                <c:pt idx="23">
                  <c:v>0.48846921321299924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B53-4D0F-A3A9-A94DD8F70C23}"/>
            </c:ext>
          </c:extLst>
        </c:ser>
        <c:ser>
          <c:idx val="1"/>
          <c:order val="1"/>
          <c:tx>
            <c:v>C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57.102271096620818</c:v>
              </c:pt>
            </c:numLit>
          </c:xVal>
          <c:yVal>
            <c:numLit>
              <c:formatCode>General</c:formatCode>
              <c:ptCount val="1"/>
              <c:pt idx="0">
                <c:v>-6.556729364706794E-2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CB53-4D0F-A3A9-A94DD8F70C23}"/>
            </c:ext>
          </c:extLst>
        </c:ser>
        <c:ser>
          <c:idx val="2"/>
          <c:order val="2"/>
          <c:tx>
            <c:v>HEW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48.274750054114271</c:v>
              </c:pt>
            </c:numLit>
          </c:xVal>
          <c:yVal>
            <c:numLit>
              <c:formatCode>General</c:formatCode>
              <c:ptCount val="1"/>
              <c:pt idx="0">
                <c:v>-0.19760603548561723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CB53-4D0F-A3A9-A94DD8F70C23}"/>
            </c:ext>
          </c:extLst>
        </c:ser>
        <c:ser>
          <c:idx val="3"/>
          <c:order val="3"/>
          <c:tx>
            <c:v>HSD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53.971500943476258</c:v>
              </c:pt>
            </c:numLit>
          </c:xVal>
          <c:yVal>
            <c:numLit>
              <c:formatCode>General</c:formatCode>
              <c:ptCount val="1"/>
              <c:pt idx="0">
                <c:v>0.19840587620577593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CB53-4D0F-A3A9-A94DD8F70C23}"/>
            </c:ext>
          </c:extLst>
        </c:ser>
        <c:ser>
          <c:idx val="4"/>
          <c:order val="4"/>
          <c:tx>
            <c:v>MID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49.682434127263967</c:v>
              </c:pt>
            </c:numLit>
          </c:xVal>
          <c:yVal>
            <c:numLit>
              <c:formatCode>General</c:formatCode>
              <c:ptCount val="1"/>
              <c:pt idx="0">
                <c:v>0.74948948373859814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CB53-4D0F-A3A9-A94DD8F70C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1988480"/>
        <c:axId val="760268576"/>
      </c:scatterChart>
      <c:valAx>
        <c:axId val="291988480"/>
        <c:scaling>
          <c:orientation val="minMax"/>
          <c:max val="58"/>
          <c:min val="48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Pred(Moisture day 6)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700"/>
            </a:pPr>
            <a:endParaRPr lang="en-US"/>
          </a:p>
        </c:txPr>
        <c:crossAx val="760268576"/>
        <c:crosses val="autoZero"/>
        <c:crossBetween val="midCat"/>
      </c:valAx>
      <c:valAx>
        <c:axId val="760268576"/>
        <c:scaling>
          <c:orientation val="minMax"/>
          <c:max val="1.5"/>
          <c:min val="-2.5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Standardized residuals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291988480"/>
        <c:crosses val="autoZero"/>
        <c:crossBetween val="midCat"/>
      </c:valAx>
      <c:spPr>
        <a:ln>
          <a:solidFill>
            <a:srgbClr val="C0C0C0"/>
          </a:solidFill>
          <a:prstDash val="solid"/>
        </a:ln>
      </c:spPr>
    </c:plotArea>
    <c:legend>
      <c:legendPos val="b"/>
      <c:legendEntry>
        <c:idx val="0"/>
        <c:delete val="1"/>
      </c:legendEntry>
      <c:overlay val="0"/>
      <c:spPr>
        <a:ln w="6350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/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Pred(Moisture day 6) - Moisture day 6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/>
          </c:tx>
          <c:spPr>
            <a:ln w="19050">
              <a:noFill/>
            </a:ln>
            <a:effectLst/>
          </c:spPr>
          <c:marker>
            <c:symbol val="circle"/>
            <c:size val="3"/>
          </c:marker>
          <c:dPt>
            <c:idx val="0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C2FB-48EC-8611-C255F0093E36}"/>
              </c:ext>
            </c:extLst>
          </c:dPt>
          <c:dPt>
            <c:idx val="1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C2FB-48EC-8611-C255F0093E36}"/>
              </c:ext>
            </c:extLst>
          </c:dPt>
          <c:dPt>
            <c:idx val="2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C2FB-48EC-8611-C255F0093E36}"/>
              </c:ext>
            </c:extLst>
          </c:dPt>
          <c:dPt>
            <c:idx val="3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C2FB-48EC-8611-C255F0093E36}"/>
              </c:ext>
            </c:extLst>
          </c:dPt>
          <c:dPt>
            <c:idx val="4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C2FB-48EC-8611-C255F0093E36}"/>
              </c:ext>
            </c:extLst>
          </c:dPt>
          <c:dPt>
            <c:idx val="5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C2FB-48EC-8611-C255F0093E36}"/>
              </c:ext>
            </c:extLst>
          </c:dPt>
          <c:dPt>
            <c:idx val="6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C2FB-48EC-8611-C255F0093E36}"/>
              </c:ext>
            </c:extLst>
          </c:dPt>
          <c:dPt>
            <c:idx val="7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C2FB-48EC-8611-C255F0093E36}"/>
              </c:ext>
            </c:extLst>
          </c:dPt>
          <c:dPt>
            <c:idx val="8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C2FB-48EC-8611-C255F0093E36}"/>
              </c:ext>
            </c:extLst>
          </c:dPt>
          <c:dPt>
            <c:idx val="9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C2FB-48EC-8611-C255F0093E36}"/>
              </c:ext>
            </c:extLst>
          </c:dPt>
          <c:dPt>
            <c:idx val="10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2FB-48EC-8611-C255F0093E36}"/>
              </c:ext>
            </c:extLst>
          </c:dPt>
          <c:dPt>
            <c:idx val="11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2FB-48EC-8611-C255F0093E36}"/>
              </c:ext>
            </c:extLst>
          </c:dPt>
          <c:dPt>
            <c:idx val="12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2FB-48EC-8611-C255F0093E36}"/>
              </c:ext>
            </c:extLst>
          </c:dPt>
          <c:dPt>
            <c:idx val="13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2FB-48EC-8611-C255F0093E36}"/>
              </c:ext>
            </c:extLst>
          </c:dPt>
          <c:dPt>
            <c:idx val="14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2FB-48EC-8611-C255F0093E36}"/>
              </c:ext>
            </c:extLst>
          </c:dPt>
          <c:dPt>
            <c:idx val="15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2FB-48EC-8611-C255F0093E36}"/>
              </c:ext>
            </c:extLst>
          </c:dPt>
          <c:dPt>
            <c:idx val="16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2FB-48EC-8611-C255F0093E36}"/>
              </c:ext>
            </c:extLst>
          </c:dPt>
          <c:dPt>
            <c:idx val="17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2FB-48EC-8611-C255F0093E36}"/>
              </c:ext>
            </c:extLst>
          </c:dPt>
          <c:dPt>
            <c:idx val="18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2FB-48EC-8611-C255F0093E36}"/>
              </c:ext>
            </c:extLst>
          </c:dPt>
          <c:dPt>
            <c:idx val="19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2FB-48EC-8611-C255F0093E36}"/>
              </c:ext>
            </c:extLst>
          </c:dPt>
          <c:dPt>
            <c:idx val="20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2FB-48EC-8611-C255F0093E36}"/>
              </c:ext>
            </c:extLst>
          </c:dPt>
          <c:dPt>
            <c:idx val="21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2FB-48EC-8611-C255F0093E36}"/>
              </c:ext>
            </c:extLst>
          </c:dPt>
          <c:dPt>
            <c:idx val="22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2FB-48EC-8611-C255F0093E36}"/>
              </c:ext>
            </c:extLst>
          </c:dPt>
          <c:dPt>
            <c:idx val="23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8-C2FB-48EC-8611-C255F0093E36}"/>
              </c:ext>
            </c:extLst>
          </c:dPt>
          <c:xVal>
            <c:numRef>
              <c:f>XLSTAT_20240327_110609_1_HID!$D$2:$D$25</c:f>
              <c:numCache>
                <c:formatCode>0.000</c:formatCode>
                <c:ptCount val="24"/>
                <c:pt idx="0">
                  <c:v>57.102271096620818</c:v>
                </c:pt>
                <c:pt idx="1">
                  <c:v>57.102271096620818</c:v>
                </c:pt>
                <c:pt idx="2">
                  <c:v>57.102271096620818</c:v>
                </c:pt>
                <c:pt idx="3">
                  <c:v>57.102271096620818</c:v>
                </c:pt>
                <c:pt idx="4">
                  <c:v>57.102271096620818</c:v>
                </c:pt>
                <c:pt idx="5">
                  <c:v>57.102271096620818</c:v>
                </c:pt>
                <c:pt idx="6">
                  <c:v>53.971500943476258</c:v>
                </c:pt>
                <c:pt idx="7">
                  <c:v>53.971500943476258</c:v>
                </c:pt>
                <c:pt idx="8">
                  <c:v>53.971500943476258</c:v>
                </c:pt>
                <c:pt idx="9">
                  <c:v>53.971500943476258</c:v>
                </c:pt>
                <c:pt idx="10">
                  <c:v>53.971500943476258</c:v>
                </c:pt>
                <c:pt idx="11">
                  <c:v>53.971500943476258</c:v>
                </c:pt>
                <c:pt idx="12">
                  <c:v>49.682434127263967</c:v>
                </c:pt>
                <c:pt idx="13">
                  <c:v>49.682434127263967</c:v>
                </c:pt>
                <c:pt idx="14">
                  <c:v>49.682434127263967</c:v>
                </c:pt>
                <c:pt idx="15">
                  <c:v>49.682434127263967</c:v>
                </c:pt>
                <c:pt idx="16">
                  <c:v>49.682434127263967</c:v>
                </c:pt>
                <c:pt idx="17">
                  <c:v>49.682434127263967</c:v>
                </c:pt>
                <c:pt idx="18">
                  <c:v>48.274750054114271</c:v>
                </c:pt>
                <c:pt idx="19">
                  <c:v>48.274750054114271</c:v>
                </c:pt>
                <c:pt idx="20">
                  <c:v>48.274750054114271</c:v>
                </c:pt>
                <c:pt idx="21">
                  <c:v>48.274750054114271</c:v>
                </c:pt>
                <c:pt idx="22">
                  <c:v>48.274750054114271</c:v>
                </c:pt>
                <c:pt idx="23">
                  <c:v>48.274750054114271</c:v>
                </c:pt>
              </c:numCache>
            </c:numRef>
          </c:xVal>
          <c:yVal>
            <c:numRef>
              <c:f>XLSTAT_20240327_110609_1_HID!$C$2:$C$25</c:f>
              <c:numCache>
                <c:formatCode>0.000</c:formatCode>
                <c:ptCount val="24"/>
                <c:pt idx="0">
                  <c:v>56.72757475083057</c:v>
                </c:pt>
                <c:pt idx="1">
                  <c:v>56.938483547925614</c:v>
                </c:pt>
                <c:pt idx="2">
                  <c:v>57.985948477751748</c:v>
                </c:pt>
                <c:pt idx="3">
                  <c:v>55.348837209302324</c:v>
                </c:pt>
                <c:pt idx="4">
                  <c:v>56.603773584905667</c:v>
                </c:pt>
                <c:pt idx="5">
                  <c:v>59.009009009009006</c:v>
                </c:pt>
                <c:pt idx="6">
                  <c:v>53.594771241830074</c:v>
                </c:pt>
                <c:pt idx="7">
                  <c:v>54.467120181405889</c:v>
                </c:pt>
                <c:pt idx="8">
                  <c:v>55.108359133126925</c:v>
                </c:pt>
                <c:pt idx="9">
                  <c:v>53.617021276595757</c:v>
                </c:pt>
                <c:pt idx="10">
                  <c:v>53.39366515837105</c:v>
                </c:pt>
                <c:pt idx="11">
                  <c:v>53.648068669527895</c:v>
                </c:pt>
                <c:pt idx="12">
                  <c:v>50.831460674157292</c:v>
                </c:pt>
                <c:pt idx="13">
                  <c:v>51.554663991975922</c:v>
                </c:pt>
                <c:pt idx="14">
                  <c:v>52.554399243140956</c:v>
                </c:pt>
                <c:pt idx="15">
                  <c:v>46.05263157894737</c:v>
                </c:pt>
                <c:pt idx="16">
                  <c:v>43.961352657004831</c:v>
                </c:pt>
                <c:pt idx="17">
                  <c:v>53.140096618357482</c:v>
                </c:pt>
                <c:pt idx="18">
                  <c:v>50.595783684692954</c:v>
                </c:pt>
                <c:pt idx="19">
                  <c:v>47.781128823782858</c:v>
                </c:pt>
                <c:pt idx="20">
                  <c:v>50.833730347784666</c:v>
                </c:pt>
                <c:pt idx="21">
                  <c:v>48.148148148148145</c:v>
                </c:pt>
                <c:pt idx="22">
                  <c:v>42.79475982532751</c:v>
                </c:pt>
                <c:pt idx="23">
                  <c:v>49.494949494949509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2FB-48EC-8611-C255F0093E36}"/>
            </c:ext>
          </c:extLst>
        </c:ser>
        <c:ser>
          <c:idx val="1"/>
          <c:order val="1"/>
          <c:tx>
            <c:v>C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57.102271096620818</c:v>
              </c:pt>
            </c:numLit>
          </c:xVal>
          <c:yVal>
            <c:numLit>
              <c:formatCode>General</c:formatCode>
              <c:ptCount val="1"/>
              <c:pt idx="0">
                <c:v>56.938483547925614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C2FB-48EC-8611-C255F0093E36}"/>
            </c:ext>
          </c:extLst>
        </c:ser>
        <c:ser>
          <c:idx val="2"/>
          <c:order val="2"/>
          <c:tx>
            <c:v>HEW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48.274750054114271</c:v>
              </c:pt>
            </c:numLit>
          </c:xVal>
          <c:yVal>
            <c:numLit>
              <c:formatCode>General</c:formatCode>
              <c:ptCount val="1"/>
              <c:pt idx="0">
                <c:v>47.781128823782858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C2FB-48EC-8611-C255F0093E36}"/>
            </c:ext>
          </c:extLst>
        </c:ser>
        <c:ser>
          <c:idx val="3"/>
          <c:order val="3"/>
          <c:tx>
            <c:v>HSD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53.971500943476258</c:v>
              </c:pt>
            </c:numLit>
          </c:xVal>
          <c:yVal>
            <c:numLit>
              <c:formatCode>General</c:formatCode>
              <c:ptCount val="1"/>
              <c:pt idx="0">
                <c:v>54.467120181405889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C2FB-48EC-8611-C255F0093E36}"/>
            </c:ext>
          </c:extLst>
        </c:ser>
        <c:ser>
          <c:idx val="4"/>
          <c:order val="4"/>
          <c:tx>
            <c:v>MID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49.682434127263967</c:v>
              </c:pt>
            </c:numLit>
          </c:xVal>
          <c:yVal>
            <c:numLit>
              <c:formatCode>General</c:formatCode>
              <c:ptCount val="1"/>
              <c:pt idx="0">
                <c:v>51.554663991975922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C2FB-48EC-8611-C255F0093E36}"/>
            </c:ext>
          </c:extLst>
        </c:ser>
        <c:ser>
          <c:idx val="5"/>
          <c:order val="5"/>
          <c:tx>
            <c:v/>
          </c:tx>
          <c:spPr>
            <a:ln w="6350">
              <a:solidFill>
                <a:srgbClr val="989898"/>
              </a:solidFill>
              <a:prstDash val="solid"/>
            </a:ln>
            <a:effectLst/>
          </c:spPr>
          <c:marker>
            <c:symbol val="none"/>
          </c:marker>
          <c:xVal>
            <c:numRef>
              <c:f>XLSTAT_20240327_110609_1_HID1!xdata1</c:f>
              <c:numCache>
                <c:formatCode>General</c:formatCode>
                <c:ptCount val="70"/>
                <c:pt idx="0">
                  <c:v>47.921649212414003</c:v>
                </c:pt>
                <c:pt idx="1">
                  <c:v>48.220215532755034</c:v>
                </c:pt>
                <c:pt idx="2">
                  <c:v>48.518781853096058</c:v>
                </c:pt>
                <c:pt idx="3">
                  <c:v>48.81734817343709</c:v>
                </c:pt>
                <c:pt idx="4">
                  <c:v>49.115914493778121</c:v>
                </c:pt>
                <c:pt idx="5">
                  <c:v>49.414480814119145</c:v>
                </c:pt>
                <c:pt idx="6">
                  <c:v>49.713047134460176</c:v>
                </c:pt>
                <c:pt idx="7">
                  <c:v>50.011613454801207</c:v>
                </c:pt>
                <c:pt idx="8">
                  <c:v>50.310179775142238</c:v>
                </c:pt>
                <c:pt idx="9">
                  <c:v>50.608746095483262</c:v>
                </c:pt>
                <c:pt idx="10">
                  <c:v>50.907312415824293</c:v>
                </c:pt>
                <c:pt idx="11">
                  <c:v>51.205878736165324</c:v>
                </c:pt>
                <c:pt idx="12">
                  <c:v>51.504445056506349</c:v>
                </c:pt>
                <c:pt idx="13">
                  <c:v>51.80301137684738</c:v>
                </c:pt>
                <c:pt idx="14">
                  <c:v>52.101577697188411</c:v>
                </c:pt>
                <c:pt idx="15">
                  <c:v>52.400144017529435</c:v>
                </c:pt>
                <c:pt idx="16">
                  <c:v>52.698710337870466</c:v>
                </c:pt>
                <c:pt idx="17">
                  <c:v>52.997276658211497</c:v>
                </c:pt>
                <c:pt idx="18">
                  <c:v>53.295842978552528</c:v>
                </c:pt>
                <c:pt idx="19">
                  <c:v>53.594409298893552</c:v>
                </c:pt>
                <c:pt idx="20">
                  <c:v>53.892975619234583</c:v>
                </c:pt>
                <c:pt idx="21">
                  <c:v>54.191541939575615</c:v>
                </c:pt>
                <c:pt idx="22">
                  <c:v>54.490108259916639</c:v>
                </c:pt>
                <c:pt idx="23">
                  <c:v>54.78867458025767</c:v>
                </c:pt>
                <c:pt idx="24">
                  <c:v>55.087240900598701</c:v>
                </c:pt>
                <c:pt idx="25">
                  <c:v>55.385807220939725</c:v>
                </c:pt>
                <c:pt idx="26">
                  <c:v>55.684373541280756</c:v>
                </c:pt>
                <c:pt idx="27">
                  <c:v>55.982939861621787</c:v>
                </c:pt>
                <c:pt idx="28">
                  <c:v>56.281506181962811</c:v>
                </c:pt>
                <c:pt idx="29">
                  <c:v>56.580072502303842</c:v>
                </c:pt>
                <c:pt idx="30">
                  <c:v>56.878638822644874</c:v>
                </c:pt>
                <c:pt idx="31">
                  <c:v>57.177205142985898</c:v>
                </c:pt>
                <c:pt idx="32">
                  <c:v>57.475771463326929</c:v>
                </c:pt>
                <c:pt idx="33">
                  <c:v>57.77433778366796</c:v>
                </c:pt>
                <c:pt idx="34">
                  <c:v>58.072904104008991</c:v>
                </c:pt>
                <c:pt idx="35">
                  <c:v>58.371470424350015</c:v>
                </c:pt>
                <c:pt idx="36">
                  <c:v>58.670036744691046</c:v>
                </c:pt>
                <c:pt idx="37">
                  <c:v>58.968603065032077</c:v>
                </c:pt>
                <c:pt idx="38">
                  <c:v>59.267169385373109</c:v>
                </c:pt>
                <c:pt idx="39">
                  <c:v>59.565735705714133</c:v>
                </c:pt>
                <c:pt idx="40">
                  <c:v>59.864302026055164</c:v>
                </c:pt>
                <c:pt idx="41">
                  <c:v>60.162868346396195</c:v>
                </c:pt>
                <c:pt idx="42">
                  <c:v>60.461434666737219</c:v>
                </c:pt>
                <c:pt idx="43">
                  <c:v>60.76000098707825</c:v>
                </c:pt>
                <c:pt idx="44">
                  <c:v>61.058567307419281</c:v>
                </c:pt>
                <c:pt idx="45">
                  <c:v>61.357133627760305</c:v>
                </c:pt>
                <c:pt idx="46">
                  <c:v>61.655699948101336</c:v>
                </c:pt>
                <c:pt idx="47">
                  <c:v>61.954266268442368</c:v>
                </c:pt>
                <c:pt idx="48">
                  <c:v>62.252832588783392</c:v>
                </c:pt>
                <c:pt idx="49">
                  <c:v>62.551398909124423</c:v>
                </c:pt>
                <c:pt idx="50">
                  <c:v>62.849965229465454</c:v>
                </c:pt>
                <c:pt idx="51">
                  <c:v>63.148531549806478</c:v>
                </c:pt>
                <c:pt idx="52">
                  <c:v>63.447097870147509</c:v>
                </c:pt>
                <c:pt idx="53">
                  <c:v>63.74566419048854</c:v>
                </c:pt>
                <c:pt idx="54">
                  <c:v>64.044230510829564</c:v>
                </c:pt>
                <c:pt idx="55">
                  <c:v>64.342796831170602</c:v>
                </c:pt>
                <c:pt idx="56">
                  <c:v>64.641363151511626</c:v>
                </c:pt>
                <c:pt idx="57">
                  <c:v>64.939929471852651</c:v>
                </c:pt>
                <c:pt idx="58">
                  <c:v>65.238495792193689</c:v>
                </c:pt>
                <c:pt idx="59">
                  <c:v>65.537062112534713</c:v>
                </c:pt>
                <c:pt idx="60">
                  <c:v>65.835628432875737</c:v>
                </c:pt>
                <c:pt idx="61">
                  <c:v>66.134194753216775</c:v>
                </c:pt>
                <c:pt idx="62">
                  <c:v>66.432761073557799</c:v>
                </c:pt>
                <c:pt idx="63">
                  <c:v>66.731327393898823</c:v>
                </c:pt>
                <c:pt idx="64">
                  <c:v>67.029893714239861</c:v>
                </c:pt>
                <c:pt idx="65">
                  <c:v>67.328460034580885</c:v>
                </c:pt>
                <c:pt idx="66">
                  <c:v>67.627026354921924</c:v>
                </c:pt>
                <c:pt idx="67">
                  <c:v>67.925592675262948</c:v>
                </c:pt>
                <c:pt idx="68">
                  <c:v>68.224158995603972</c:v>
                </c:pt>
                <c:pt idx="69">
                  <c:v>68.522725315944996</c:v>
                </c:pt>
              </c:numCache>
            </c:numRef>
          </c:xVal>
          <c:yVal>
            <c:numRef>
              <c:f>XLSTAT_20240327_110609_1_HID1!ydata1</c:f>
              <c:numCache>
                <c:formatCode>General</c:formatCode>
                <c:ptCount val="70"/>
                <c:pt idx="0">
                  <c:v>42.442314835001611</c:v>
                </c:pt>
                <c:pt idx="1">
                  <c:v>42.762033087716532</c:v>
                </c:pt>
                <c:pt idx="2">
                  <c:v>43.080316645698282</c:v>
                </c:pt>
                <c:pt idx="3">
                  <c:v>43.397149851812486</c:v>
                </c:pt>
                <c:pt idx="4">
                  <c:v>43.712517996728835</c:v>
                </c:pt>
                <c:pt idx="5">
                  <c:v>44.026407374769676</c:v>
                </c:pt>
                <c:pt idx="6">
                  <c:v>44.338805337123709</c:v>
                </c:pt>
                <c:pt idx="7">
                  <c:v>44.649700341968277</c:v>
                </c:pt>
                <c:pt idx="8">
                  <c:v>44.959082001057233</c:v>
                </c:pt>
                <c:pt idx="9">
                  <c:v>45.2669411223509</c:v>
                </c:pt>
                <c:pt idx="10">
                  <c:v>45.573269748291338</c:v>
                </c:pt>
                <c:pt idx="11">
                  <c:v>45.878061189358853</c:v>
                </c:pt>
                <c:pt idx="12">
                  <c:v>46.181310052585054</c:v>
                </c:pt>
                <c:pt idx="13">
                  <c:v>46.48301226474203</c:v>
                </c:pt>
                <c:pt idx="14">
                  <c:v>46.783165089976777</c:v>
                </c:pt>
                <c:pt idx="15">
                  <c:v>47.081767141713854</c:v>
                </c:pt>
                <c:pt idx="16">
                  <c:v>47.37881838870566</c:v>
                </c:pt>
                <c:pt idx="17">
                  <c:v>47.6743201551689</c:v>
                </c:pt>
                <c:pt idx="18">
                  <c:v>47.968275115005895</c:v>
                </c:pt>
                <c:pt idx="19">
                  <c:v>48.260687280169428</c:v>
                </c:pt>
                <c:pt idx="20">
                  <c:v>48.551561983288892</c:v>
                </c:pt>
                <c:pt idx="21">
                  <c:v>48.840905854732334</c:v>
                </c:pt>
                <c:pt idx="22">
                  <c:v>49.128726794332998</c:v>
                </c:pt>
                <c:pt idx="23">
                  <c:v>49.415033938058293</c:v>
                </c:pt>
                <c:pt idx="24">
                  <c:v>49.699837619944248</c:v>
                </c:pt>
                <c:pt idx="25">
                  <c:v>49.983149329657671</c:v>
                </c:pt>
                <c:pt idx="26">
                  <c:v>50.264981666081617</c:v>
                </c:pt>
                <c:pt idx="27">
                  <c:v>50.545348287346187</c:v>
                </c:pt>
                <c:pt idx="28">
                  <c:v>50.824263857747411</c:v>
                </c:pt>
                <c:pt idx="29">
                  <c:v>51.101743992009929</c:v>
                </c:pt>
                <c:pt idx="30">
                  <c:v>51.377805197356174</c:v>
                </c:pt>
                <c:pt idx="31">
                  <c:v>51.652464813845462</c:v>
                </c:pt>
                <c:pt idx="32">
                  <c:v>51.925740953440425</c:v>
                </c:pt>
                <c:pt idx="33">
                  <c:v>52.197652438247459</c:v>
                </c:pt>
                <c:pt idx="34">
                  <c:v>52.468218738361706</c:v>
                </c:pt>
                <c:pt idx="35">
                  <c:v>52.737459909726333</c:v>
                </c:pt>
                <c:pt idx="36">
                  <c:v>53.005396532391948</c:v>
                </c:pt>
                <c:pt idx="37">
                  <c:v>53.272049649534409</c:v>
                </c:pt>
                <c:pt idx="38">
                  <c:v>53.537440707559767</c:v>
                </c:pt>
                <c:pt idx="39">
                  <c:v>53.801591497593435</c:v>
                </c:pt>
                <c:pt idx="40">
                  <c:v>54.064524098618406</c:v>
                </c:pt>
                <c:pt idx="41">
                  <c:v>54.326260822494135</c:v>
                </c:pt>
                <c:pt idx="42">
                  <c:v>54.586824161054821</c:v>
                </c:pt>
                <c:pt idx="43">
                  <c:v>54.846236735453544</c:v>
                </c:pt>
                <c:pt idx="44">
                  <c:v>55.104521247887078</c:v>
                </c:pt>
                <c:pt idx="45">
                  <c:v>55.361700435806291</c:v>
                </c:pt>
                <c:pt idx="46">
                  <c:v>55.617797028688571</c:v>
                </c:pt>
                <c:pt idx="47">
                  <c:v>55.872833707421989</c:v>
                </c:pt>
                <c:pt idx="48">
                  <c:v>56.126833066326597</c:v>
                </c:pt>
                <c:pt idx="49">
                  <c:v>56.379817577815622</c:v>
                </c:pt>
                <c:pt idx="50">
                  <c:v>56.631809559679269</c:v>
                </c:pt>
                <c:pt idx="51">
                  <c:v>56.882831144955858</c:v>
                </c:pt>
                <c:pt idx="52">
                  <c:v>57.132904254339337</c:v>
                </c:pt>
                <c:pt idx="53">
                  <c:v>57.382050571058421</c:v>
                </c:pt>
                <c:pt idx="54">
                  <c:v>57.630291518151459</c:v>
                </c:pt>
                <c:pt idx="55">
                  <c:v>57.877648238051243</c:v>
                </c:pt>
                <c:pt idx="56">
                  <c:v>58.124141574386442</c:v>
                </c:pt>
                <c:pt idx="57">
                  <c:v>58.369792055900433</c:v>
                </c:pt>
                <c:pt idx="58">
                  <c:v>58.614619882383714</c:v>
                </c:pt>
                <c:pt idx="59">
                  <c:v>58.858644912513221</c:v>
                </c:pt>
                <c:pt idx="60">
                  <c:v>59.101886653490283</c:v>
                </c:pt>
                <c:pt idx="61">
                  <c:v>59.344364252368031</c:v>
                </c:pt>
                <c:pt idx="62">
                  <c:v>59.586096488959917</c:v>
                </c:pt>
                <c:pt idx="63">
                  <c:v>59.827101770222093</c:v>
                </c:pt>
                <c:pt idx="64">
                  <c:v>60.067398126004413</c:v>
                </c:pt>
                <c:pt idx="65">
                  <c:v>60.307003206067435</c:v>
                </c:pt>
                <c:pt idx="66">
                  <c:v>60.54593427826633</c:v>
                </c:pt>
                <c:pt idx="67">
                  <c:v>60.784208227805479</c:v>
                </c:pt>
                <c:pt idx="68">
                  <c:v>61.021841557472229</c:v>
                </c:pt>
                <c:pt idx="69">
                  <c:v>61.258850388761701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D-C2FB-48EC-8611-C255F0093E36}"/>
            </c:ext>
          </c:extLst>
        </c:ser>
        <c:ser>
          <c:idx val="6"/>
          <c:order val="6"/>
          <c:tx>
            <c:v/>
          </c:tx>
          <c:spPr>
            <a:ln w="6350">
              <a:solidFill>
                <a:srgbClr val="989898"/>
              </a:solidFill>
              <a:prstDash val="solid"/>
            </a:ln>
            <a:effectLst/>
          </c:spPr>
          <c:marker>
            <c:symbol val="none"/>
          </c:marker>
          <c:xVal>
            <c:numRef>
              <c:f>XLSTAT_20240327_110609_1_HID1!xdata2</c:f>
              <c:numCache>
                <c:formatCode>General</c:formatCode>
                <c:ptCount val="70"/>
                <c:pt idx="0">
                  <c:v>38.619800043291399</c:v>
                </c:pt>
                <c:pt idx="1">
                  <c:v>39.053175771880582</c:v>
                </c:pt>
                <c:pt idx="2">
                  <c:v>39.486551500469766</c:v>
                </c:pt>
                <c:pt idx="3">
                  <c:v>39.919927229058942</c:v>
                </c:pt>
                <c:pt idx="4">
                  <c:v>40.353302957648125</c:v>
                </c:pt>
                <c:pt idx="5">
                  <c:v>40.786678686237309</c:v>
                </c:pt>
                <c:pt idx="6">
                  <c:v>41.220054414826492</c:v>
                </c:pt>
                <c:pt idx="7">
                  <c:v>41.653430143415676</c:v>
                </c:pt>
                <c:pt idx="8">
                  <c:v>42.086805872004852</c:v>
                </c:pt>
                <c:pt idx="9">
                  <c:v>42.520181600594036</c:v>
                </c:pt>
                <c:pt idx="10">
                  <c:v>42.953557329183219</c:v>
                </c:pt>
                <c:pt idx="11">
                  <c:v>43.386933057772403</c:v>
                </c:pt>
                <c:pt idx="12">
                  <c:v>43.820308786361579</c:v>
                </c:pt>
                <c:pt idx="13">
                  <c:v>44.253684514950763</c:v>
                </c:pt>
                <c:pt idx="14">
                  <c:v>44.687060243539946</c:v>
                </c:pt>
                <c:pt idx="15">
                  <c:v>45.12043597212913</c:v>
                </c:pt>
                <c:pt idx="16">
                  <c:v>45.553811700718313</c:v>
                </c:pt>
                <c:pt idx="17">
                  <c:v>45.98718742930749</c:v>
                </c:pt>
                <c:pt idx="18">
                  <c:v>46.420563157896673</c:v>
                </c:pt>
                <c:pt idx="19">
                  <c:v>46.853938886485857</c:v>
                </c:pt>
                <c:pt idx="20">
                  <c:v>47.28731461507504</c:v>
                </c:pt>
                <c:pt idx="21">
                  <c:v>47.720690343664216</c:v>
                </c:pt>
                <c:pt idx="22">
                  <c:v>48.1540660722534</c:v>
                </c:pt>
                <c:pt idx="23">
                  <c:v>48.587441800842583</c:v>
                </c:pt>
                <c:pt idx="24">
                  <c:v>49.020817529431767</c:v>
                </c:pt>
                <c:pt idx="25">
                  <c:v>49.45419325802095</c:v>
                </c:pt>
                <c:pt idx="26">
                  <c:v>49.887568986610134</c:v>
                </c:pt>
                <c:pt idx="27">
                  <c:v>50.32094471519931</c:v>
                </c:pt>
                <c:pt idx="28">
                  <c:v>50.754320443788494</c:v>
                </c:pt>
                <c:pt idx="29">
                  <c:v>51.187696172377677</c:v>
                </c:pt>
                <c:pt idx="30">
                  <c:v>51.621071900966861</c:v>
                </c:pt>
                <c:pt idx="31">
                  <c:v>52.054447629556037</c:v>
                </c:pt>
                <c:pt idx="32">
                  <c:v>52.487823358145221</c:v>
                </c:pt>
                <c:pt idx="33">
                  <c:v>52.921199086734404</c:v>
                </c:pt>
                <c:pt idx="34">
                  <c:v>53.354574815323588</c:v>
                </c:pt>
                <c:pt idx="35">
                  <c:v>53.787950543912771</c:v>
                </c:pt>
                <c:pt idx="36">
                  <c:v>54.221326272501955</c:v>
                </c:pt>
                <c:pt idx="37">
                  <c:v>54.654702001091131</c:v>
                </c:pt>
                <c:pt idx="38">
                  <c:v>55.088077729680315</c:v>
                </c:pt>
                <c:pt idx="39">
                  <c:v>55.521453458269498</c:v>
                </c:pt>
                <c:pt idx="40">
                  <c:v>55.954829186858674</c:v>
                </c:pt>
                <c:pt idx="41">
                  <c:v>56.388204915447858</c:v>
                </c:pt>
                <c:pt idx="42">
                  <c:v>56.821580644037041</c:v>
                </c:pt>
                <c:pt idx="43">
                  <c:v>57.254956372626225</c:v>
                </c:pt>
                <c:pt idx="44">
                  <c:v>57.688332101215408</c:v>
                </c:pt>
                <c:pt idx="45">
                  <c:v>58.121707829804592</c:v>
                </c:pt>
                <c:pt idx="46">
                  <c:v>58.555083558393775</c:v>
                </c:pt>
                <c:pt idx="47">
                  <c:v>58.988459286982952</c:v>
                </c:pt>
                <c:pt idx="48">
                  <c:v>59.421835015572135</c:v>
                </c:pt>
                <c:pt idx="49">
                  <c:v>59.855210744161312</c:v>
                </c:pt>
                <c:pt idx="50">
                  <c:v>60.288586472750495</c:v>
                </c:pt>
                <c:pt idx="51">
                  <c:v>60.721962201339679</c:v>
                </c:pt>
                <c:pt idx="52">
                  <c:v>61.155337929928862</c:v>
                </c:pt>
                <c:pt idx="53">
                  <c:v>61.588713658518046</c:v>
                </c:pt>
                <c:pt idx="54">
                  <c:v>62.022089387107229</c:v>
                </c:pt>
                <c:pt idx="55">
                  <c:v>62.455465115696413</c:v>
                </c:pt>
                <c:pt idx="56">
                  <c:v>62.888840844285589</c:v>
                </c:pt>
                <c:pt idx="57">
                  <c:v>63.322216572874773</c:v>
                </c:pt>
                <c:pt idx="58">
                  <c:v>63.755592301463956</c:v>
                </c:pt>
                <c:pt idx="59">
                  <c:v>64.188968030053132</c:v>
                </c:pt>
                <c:pt idx="60">
                  <c:v>64.622343758642316</c:v>
                </c:pt>
                <c:pt idx="61">
                  <c:v>65.055719487231499</c:v>
                </c:pt>
                <c:pt idx="62">
                  <c:v>65.489095215820683</c:v>
                </c:pt>
                <c:pt idx="63">
                  <c:v>65.922470944409866</c:v>
                </c:pt>
                <c:pt idx="64">
                  <c:v>66.35584667299905</c:v>
                </c:pt>
                <c:pt idx="65">
                  <c:v>66.789222401588233</c:v>
                </c:pt>
                <c:pt idx="66">
                  <c:v>67.222598130177403</c:v>
                </c:pt>
                <c:pt idx="67">
                  <c:v>67.6559738587666</c:v>
                </c:pt>
                <c:pt idx="68">
                  <c:v>68.08934958735577</c:v>
                </c:pt>
                <c:pt idx="69">
                  <c:v>68.522725315944953</c:v>
                </c:pt>
              </c:numCache>
            </c:numRef>
          </c:xVal>
          <c:yVal>
            <c:numRef>
              <c:f>XLSTAT_20240327_110609_1_HID1!ydata2</c:f>
              <c:numCache>
                <c:formatCode>General</c:formatCode>
                <c:ptCount val="70"/>
                <c:pt idx="0">
                  <c:v>45.364761977846122</c:v>
                </c:pt>
                <c:pt idx="1">
                  <c:v>45.71786179030105</c:v>
                </c:pt>
                <c:pt idx="2">
                  <c:v>46.072622218759591</c:v>
                </c:pt>
                <c:pt idx="3">
                  <c:v>46.429103432323721</c:v>
                </c:pt>
                <c:pt idx="4">
                  <c:v>46.787367127411329</c:v>
                </c:pt>
                <c:pt idx="5">
                  <c:v>47.147476450100051</c:v>
                </c:pt>
                <c:pt idx="6">
                  <c:v>47.509495900486428</c:v>
                </c:pt>
                <c:pt idx="7">
                  <c:v>47.873491217630914</c:v>
                </c:pt>
                <c:pt idx="8">
                  <c:v>48.239529243735724</c:v>
                </c:pt>
                <c:pt idx="9">
                  <c:v>48.607677766323214</c:v>
                </c:pt>
                <c:pt idx="10">
                  <c:v>48.978005337352926</c:v>
                </c:pt>
                <c:pt idx="11">
                  <c:v>49.350581068441784</c:v>
                </c:pt>
                <c:pt idx="12">
                  <c:v>49.725474401636916</c:v>
                </c:pt>
                <c:pt idx="13">
                  <c:v>50.102754855538905</c:v>
                </c:pt>
                <c:pt idx="14">
                  <c:v>50.482491746984181</c:v>
                </c:pt>
                <c:pt idx="15">
                  <c:v>50.864753888969069</c:v>
                </c:pt>
                <c:pt idx="16">
                  <c:v>51.249609266028301</c:v>
                </c:pt>
                <c:pt idx="17">
                  <c:v>51.637124688862002</c:v>
                </c:pt>
                <c:pt idx="18">
                  <c:v>52.027365430624151</c:v>
                </c:pt>
                <c:pt idx="19">
                  <c:v>52.420394847927568</c:v>
                </c:pt>
                <c:pt idx="20">
                  <c:v>52.816273990267298</c:v>
                </c:pt>
                <c:pt idx="21">
                  <c:v>53.215061202191251</c:v>
                </c:pt>
                <c:pt idx="22">
                  <c:v>53.616811723131192</c:v>
                </c:pt>
                <c:pt idx="23">
                  <c:v>54.021577290318881</c:v>
                </c:pt>
                <c:pt idx="24">
                  <c:v>54.429405750625513</c:v>
                </c:pt>
                <c:pt idx="25">
                  <c:v>54.840340687448972</c:v>
                </c:pt>
                <c:pt idx="26">
                  <c:v>55.254421068909473</c:v>
                </c:pt>
                <c:pt idx="27">
                  <c:v>55.67168092357997</c:v>
                </c:pt>
                <c:pt idx="28">
                  <c:v>56.092149049759207</c:v>
                </c:pt>
                <c:pt idx="29">
                  <c:v>56.515848763887341</c:v>
                </c:pt>
                <c:pt idx="30">
                  <c:v>56.94279769310905</c:v>
                </c:pt>
                <c:pt idx="31">
                  <c:v>57.373007616219724</c:v>
                </c:pt>
                <c:pt idx="32">
                  <c:v>57.806484356307919</c:v>
                </c:pt>
                <c:pt idx="33">
                  <c:v>58.243227727362189</c:v>
                </c:pt>
                <c:pt idx="34">
                  <c:v>58.683231535979949</c:v>
                </c:pt>
                <c:pt idx="35">
                  <c:v>59.126483638141778</c:v>
                </c:pt>
                <c:pt idx="36">
                  <c:v>59.572966049842066</c:v>
                </c:pt>
                <c:pt idx="37">
                  <c:v>60.022655109240254</c:v>
                </c:pt>
                <c:pt idx="38">
                  <c:v>60.475521686958686</c:v>
                </c:pt>
                <c:pt idx="39">
                  <c:v>60.931531440238977</c:v>
                </c:pt>
                <c:pt idx="40">
                  <c:v>61.390645105910295</c:v>
                </c:pt>
                <c:pt idx="41">
                  <c:v>61.852818826538694</c:v>
                </c:pt>
                <c:pt idx="42">
                  <c:v>62.318004503730577</c:v>
                </c:pt>
                <c:pt idx="43">
                  <c:v>62.78615017235677</c:v>
                </c:pt>
                <c:pt idx="44">
                  <c:v>63.257200389440158</c:v>
                </c:pt>
                <c:pt idx="45">
                  <c:v>63.731096631595861</c:v>
                </c:pt>
                <c:pt idx="46">
                  <c:v>64.207777695208165</c:v>
                </c:pt>
                <c:pt idx="47">
                  <c:v>64.687180093948186</c:v>
                </c:pt>
                <c:pt idx="48">
                  <c:v>65.169238448753916</c:v>
                </c:pt>
                <c:pt idx="49">
                  <c:v>65.653885865980897</c:v>
                </c:pt>
                <c:pt idx="50">
                  <c:v>66.141054300062095</c:v>
                </c:pt>
                <c:pt idx="51">
                  <c:v>66.630674897661407</c:v>
                </c:pt>
                <c:pt idx="52">
                  <c:v>67.122678320947159</c:v>
                </c:pt>
                <c:pt idx="53">
                  <c:v>67.616995048228674</c:v>
                </c:pt>
                <c:pt idx="54">
                  <c:v>68.113555650777499</c:v>
                </c:pt>
                <c:pt idx="55">
                  <c:v>68.612291045181749</c:v>
                </c:pt>
                <c:pt idx="56">
                  <c:v>69.113132721052068</c:v>
                </c:pt>
                <c:pt idx="57">
                  <c:v>69.61601294430497</c:v>
                </c:pt>
                <c:pt idx="58">
                  <c:v>70.120864936593023</c:v>
                </c:pt>
                <c:pt idx="59">
                  <c:v>70.627623031733705</c:v>
                </c:pt>
                <c:pt idx="60">
                  <c:v>71.136222810210455</c:v>
                </c:pt>
                <c:pt idx="61">
                  <c:v>71.646601212987036</c:v>
                </c:pt>
                <c:pt idx="62">
                  <c:v>72.158696635994673</c:v>
                </c:pt>
                <c:pt idx="63">
                  <c:v>72.672449006724136</c:v>
                </c:pt>
                <c:pt idx="64">
                  <c:v>73.187799844392231</c:v>
                </c:pt>
                <c:pt idx="65">
                  <c:v>73.70469230515539</c:v>
                </c:pt>
                <c:pt idx="66">
                  <c:v>74.223071213821484</c:v>
                </c:pt>
                <c:pt idx="67">
                  <c:v>74.742883083467859</c:v>
                </c:pt>
                <c:pt idx="68">
                  <c:v>75.264076124314144</c:v>
                </c:pt>
                <c:pt idx="69">
                  <c:v>75.786600243128234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E-C2FB-48EC-8611-C255F0093E36}"/>
            </c:ext>
          </c:extLst>
        </c:ser>
        <c:ser>
          <c:idx val="7"/>
          <c:order val="7"/>
          <c:spPr>
            <a:ln w="635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35</c:v>
              </c:pt>
              <c:pt idx="1">
                <c:v>80</c:v>
              </c:pt>
            </c:numLit>
          </c:xVal>
          <c:yVal>
            <c:numLit>
              <c:formatCode>General</c:formatCode>
              <c:ptCount val="2"/>
              <c:pt idx="0">
                <c:v>35</c:v>
              </c:pt>
              <c:pt idx="1">
                <c:v>80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C2FB-48EC-8611-C255F0093E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5224544"/>
        <c:axId val="773460064"/>
      </c:scatterChart>
      <c:valAx>
        <c:axId val="805224544"/>
        <c:scaling>
          <c:orientation val="minMax"/>
          <c:max val="80"/>
          <c:min val="35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Pred(Moisture day 6)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700"/>
            </a:pPr>
            <a:endParaRPr lang="en-US"/>
          </a:p>
        </c:txPr>
        <c:crossAx val="773460064"/>
        <c:crosses val="autoZero"/>
        <c:crossBetween val="midCat"/>
      </c:valAx>
      <c:valAx>
        <c:axId val="773460064"/>
        <c:scaling>
          <c:orientation val="minMax"/>
          <c:max val="80"/>
          <c:min val="35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Moisture day 6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805224544"/>
        <c:crosses val="autoZero"/>
        <c:crossBetween val="midCat"/>
      </c:valAx>
      <c:spPr>
        <a:ln>
          <a:solidFill>
            <a:srgbClr val="C0C0C0"/>
          </a:solidFill>
          <a:prstDash val="solid"/>
        </a:ln>
      </c:spPr>
    </c:plotArea>
    <c:legend>
      <c:legendPos val="b"/>
      <c:legendEntry>
        <c:idx val="0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overlay val="0"/>
      <c:spPr>
        <a:ln w="6350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/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Standardized residuals / Moisture day 6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/>
          </c:tx>
          <c:spPr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1AD-4833-AC22-58622EB39A13}"/>
              </c:ext>
            </c:extLst>
          </c:dPt>
          <c:dPt>
            <c:idx val="1"/>
            <c:invertIfNegative val="0"/>
            <c:bubble3D val="0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1AD-4833-AC22-58622EB39A13}"/>
              </c:ext>
            </c:extLst>
          </c:dPt>
          <c:dPt>
            <c:idx val="2"/>
            <c:invertIfNegative val="0"/>
            <c:bubble3D val="0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1AD-4833-AC22-58622EB39A13}"/>
              </c:ext>
            </c:extLst>
          </c:dPt>
          <c:dPt>
            <c:idx val="3"/>
            <c:invertIfNegative val="0"/>
            <c:bubble3D val="0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51AD-4833-AC22-58622EB39A13}"/>
              </c:ext>
            </c:extLst>
          </c:dPt>
          <c:dPt>
            <c:idx val="4"/>
            <c:invertIfNegative val="0"/>
            <c:bubble3D val="0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1AD-4833-AC22-58622EB39A13}"/>
              </c:ext>
            </c:extLst>
          </c:dPt>
          <c:dPt>
            <c:idx val="5"/>
            <c:invertIfNegative val="0"/>
            <c:bubble3D val="0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51AD-4833-AC22-58622EB39A13}"/>
              </c:ext>
            </c:extLst>
          </c:dPt>
          <c:dPt>
            <c:idx val="6"/>
            <c:invertIfNegative val="0"/>
            <c:bubble3D val="0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1AD-4833-AC22-58622EB39A13}"/>
              </c:ext>
            </c:extLst>
          </c:dPt>
          <c:dPt>
            <c:idx val="7"/>
            <c:invertIfNegative val="0"/>
            <c:bubble3D val="0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51AD-4833-AC22-58622EB39A13}"/>
              </c:ext>
            </c:extLst>
          </c:dPt>
          <c:dPt>
            <c:idx val="8"/>
            <c:invertIfNegative val="0"/>
            <c:bubble3D val="0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1AD-4833-AC22-58622EB39A13}"/>
              </c:ext>
            </c:extLst>
          </c:dPt>
          <c:dPt>
            <c:idx val="9"/>
            <c:invertIfNegative val="0"/>
            <c:bubble3D val="0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51AD-4833-AC22-58622EB39A13}"/>
              </c:ext>
            </c:extLst>
          </c:dPt>
          <c:dPt>
            <c:idx val="10"/>
            <c:invertIfNegative val="0"/>
            <c:bubble3D val="0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1AD-4833-AC22-58622EB39A13}"/>
              </c:ext>
            </c:extLst>
          </c:dPt>
          <c:dPt>
            <c:idx val="11"/>
            <c:invertIfNegative val="0"/>
            <c:bubble3D val="0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C-51AD-4833-AC22-58622EB39A13}"/>
              </c:ext>
            </c:extLst>
          </c:dPt>
          <c:dPt>
            <c:idx val="12"/>
            <c:invertIfNegative val="0"/>
            <c:bubble3D val="0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1AD-4833-AC22-58622EB39A13}"/>
              </c:ext>
            </c:extLst>
          </c:dPt>
          <c:dPt>
            <c:idx val="13"/>
            <c:invertIfNegative val="0"/>
            <c:bubble3D val="0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E-51AD-4833-AC22-58622EB39A13}"/>
              </c:ext>
            </c:extLst>
          </c:dPt>
          <c:dPt>
            <c:idx val="14"/>
            <c:invertIfNegative val="0"/>
            <c:bubble3D val="0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1AD-4833-AC22-58622EB39A13}"/>
              </c:ext>
            </c:extLst>
          </c:dPt>
          <c:dPt>
            <c:idx val="15"/>
            <c:invertIfNegative val="0"/>
            <c:bubble3D val="0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0-51AD-4833-AC22-58622EB39A13}"/>
              </c:ext>
            </c:extLst>
          </c:dPt>
          <c:dPt>
            <c:idx val="16"/>
            <c:invertIfNegative val="0"/>
            <c:bubble3D val="0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51AD-4833-AC22-58622EB39A13}"/>
              </c:ext>
            </c:extLst>
          </c:dPt>
          <c:dPt>
            <c:idx val="17"/>
            <c:invertIfNegative val="0"/>
            <c:bubble3D val="0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2-51AD-4833-AC22-58622EB39A13}"/>
              </c:ext>
            </c:extLst>
          </c:dPt>
          <c:dPt>
            <c:idx val="18"/>
            <c:invertIfNegative val="0"/>
            <c:bubble3D val="0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51AD-4833-AC22-58622EB39A13}"/>
              </c:ext>
            </c:extLst>
          </c:dPt>
          <c:dPt>
            <c:idx val="19"/>
            <c:invertIfNegative val="0"/>
            <c:bubble3D val="0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4-51AD-4833-AC22-58622EB39A13}"/>
              </c:ext>
            </c:extLst>
          </c:dPt>
          <c:dPt>
            <c:idx val="20"/>
            <c:invertIfNegative val="0"/>
            <c:bubble3D val="0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51AD-4833-AC22-58622EB39A13}"/>
              </c:ext>
            </c:extLst>
          </c:dPt>
          <c:dPt>
            <c:idx val="21"/>
            <c:invertIfNegative val="0"/>
            <c:bubble3D val="0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6-51AD-4833-AC22-58622EB39A13}"/>
              </c:ext>
            </c:extLst>
          </c:dPt>
          <c:dPt>
            <c:idx val="22"/>
            <c:invertIfNegative val="0"/>
            <c:bubble3D val="0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51AD-4833-AC22-58622EB39A13}"/>
              </c:ext>
            </c:extLst>
          </c:dPt>
          <c:dPt>
            <c:idx val="23"/>
            <c:invertIfNegative val="0"/>
            <c:bubble3D val="0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8-51AD-4833-AC22-58622EB39A13}"/>
              </c:ext>
            </c:extLst>
          </c:dPt>
          <c:cat>
            <c:strRef>
              <c:f>XLSTAT_20240327_110609_1_HID!$A$2:$A$25</c:f>
              <c:strCache>
                <c:ptCount val="24"/>
                <c:pt idx="0">
                  <c:v>Obs1</c:v>
                </c:pt>
                <c:pt idx="1">
                  <c:v>Obs2</c:v>
                </c:pt>
                <c:pt idx="2">
                  <c:v>Obs3</c:v>
                </c:pt>
                <c:pt idx="3">
                  <c:v>Obs4</c:v>
                </c:pt>
                <c:pt idx="4">
                  <c:v>Obs5</c:v>
                </c:pt>
                <c:pt idx="5">
                  <c:v>Obs6</c:v>
                </c:pt>
                <c:pt idx="6">
                  <c:v>Obs7</c:v>
                </c:pt>
                <c:pt idx="7">
                  <c:v>Obs8</c:v>
                </c:pt>
                <c:pt idx="8">
                  <c:v>Obs9</c:v>
                </c:pt>
                <c:pt idx="9">
                  <c:v>Obs10</c:v>
                </c:pt>
                <c:pt idx="10">
                  <c:v>Obs11</c:v>
                </c:pt>
                <c:pt idx="11">
                  <c:v>Obs12</c:v>
                </c:pt>
                <c:pt idx="12">
                  <c:v>Obs13</c:v>
                </c:pt>
                <c:pt idx="13">
                  <c:v>Obs14</c:v>
                </c:pt>
                <c:pt idx="14">
                  <c:v>Obs15</c:v>
                </c:pt>
                <c:pt idx="15">
                  <c:v>Obs16</c:v>
                </c:pt>
                <c:pt idx="16">
                  <c:v>Obs17</c:v>
                </c:pt>
                <c:pt idx="17">
                  <c:v>Obs18</c:v>
                </c:pt>
                <c:pt idx="18">
                  <c:v>Obs19</c:v>
                </c:pt>
                <c:pt idx="19">
                  <c:v>Obs20</c:v>
                </c:pt>
                <c:pt idx="20">
                  <c:v>Obs21</c:v>
                </c:pt>
                <c:pt idx="21">
                  <c:v>Obs22</c:v>
                </c:pt>
                <c:pt idx="22">
                  <c:v>Obs23</c:v>
                </c:pt>
                <c:pt idx="23">
                  <c:v>Obs24</c:v>
                </c:pt>
              </c:strCache>
            </c:strRef>
          </c:cat>
          <c:val>
            <c:numRef>
              <c:f>XLSTAT_20240327_110609_1_HID!$F$2:$F$25</c:f>
              <c:numCache>
                <c:formatCode>0.000</c:formatCode>
                <c:ptCount val="24"/>
                <c:pt idx="0">
                  <c:v>-0.14999812579545546</c:v>
                </c:pt>
                <c:pt idx="1">
                  <c:v>-6.556729364706794E-2</c:v>
                </c:pt>
                <c:pt idx="2">
                  <c:v>0.35375298549529016</c:v>
                </c:pt>
                <c:pt idx="3">
                  <c:v>-0.70193317804931488</c:v>
                </c:pt>
                <c:pt idx="4">
                  <c:v>-0.19955810434518728</c:v>
                </c:pt>
                <c:pt idx="5">
                  <c:v>0.76330371634174388</c:v>
                </c:pt>
                <c:pt idx="6">
                  <c:v>-0.15081211710039422</c:v>
                </c:pt>
                <c:pt idx="7">
                  <c:v>0.19840587620577593</c:v>
                </c:pt>
                <c:pt idx="8">
                  <c:v>0.4551061136803129</c:v>
                </c:pt>
                <c:pt idx="9">
                  <c:v>-0.14190500190903202</c:v>
                </c:pt>
                <c:pt idx="10">
                  <c:v>-0.23131873517615323</c:v>
                </c:pt>
                <c:pt idx="11">
                  <c:v>-0.12947613570049235</c:v>
                </c:pt>
                <c:pt idx="12">
                  <c:v>0.45997734021058162</c:v>
                </c:pt>
                <c:pt idx="13">
                  <c:v>0.74948948373859814</c:v>
                </c:pt>
                <c:pt idx="14">
                  <c:v>1.1497026580895153</c:v>
                </c:pt>
                <c:pt idx="15">
                  <c:v>-1.4530795012338975</c:v>
                </c:pt>
                <c:pt idx="16">
                  <c:v>-2.290258519207351</c:v>
                </c:pt>
                <c:pt idx="17">
                  <c:v>1.3841685384025735</c:v>
                </c:pt>
                <c:pt idx="18">
                  <c:v>0.92915422956891014</c:v>
                </c:pt>
                <c:pt idx="19">
                  <c:v>-0.19760603548561723</c:v>
                </c:pt>
                <c:pt idx="20">
                  <c:v>1.0244088374775213</c:v>
                </c:pt>
                <c:pt idx="21">
                  <c:v>-5.0681168445880373E-2</c:v>
                </c:pt>
                <c:pt idx="22">
                  <c:v>-2.1937450763279274</c:v>
                </c:pt>
                <c:pt idx="23">
                  <c:v>0.48846921321299924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AD-4833-AC22-58622EB39A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-30"/>
        <c:axId val="805233664"/>
        <c:axId val="773466512"/>
      </c:barChart>
      <c:catAx>
        <c:axId val="80523366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Observations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700"/>
            </a:pPr>
            <a:endParaRPr lang="en-US"/>
          </a:p>
        </c:txPr>
        <c:crossAx val="773466512"/>
        <c:crosses val="autoZero"/>
        <c:auto val="1"/>
        <c:lblAlgn val="ctr"/>
        <c:lblOffset val="100"/>
        <c:noMultiLvlLbl val="0"/>
      </c:catAx>
      <c:valAx>
        <c:axId val="773466512"/>
        <c:scaling>
          <c:orientation val="minMax"/>
          <c:max val="2.5"/>
          <c:min val="-2.5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Standardized residuals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805233664"/>
        <c:crosses val="autoZero"/>
        <c:crossBetween val="between"/>
      </c:valAx>
      <c:spPr>
        <a:ln>
          <a:solidFill>
            <a:srgbClr val="C0C0C0"/>
          </a:solidFill>
          <a:prstDash val="solid"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Means (Moisture day 6) - Sample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6350">
              <a:solidFill>
                <a:srgbClr val="000000"/>
              </a:solidFill>
              <a:prstDash val="solid"/>
            </a:ln>
            <a:effectLst/>
          </c:spPr>
          <c:marker>
            <c:symbol val="diamond"/>
            <c:size val="5"/>
            <c:spPr>
              <a:solidFill>
                <a:srgbClr val="FFFFFF"/>
              </a:solidFill>
              <a:ln w="6350">
                <a:solidFill>
                  <a:srgbClr val="000000"/>
                </a:solidFill>
                <a:prstDash val="solid"/>
              </a:ln>
            </c:spPr>
          </c:marker>
          <c:cat>
            <c:strRef>
              <c:f>XLSTAT_20240327_110609_1_HID1!$I$2:$I$5</c:f>
              <c:strCache>
                <c:ptCount val="4"/>
                <c:pt idx="0">
                  <c:v>C</c:v>
                </c:pt>
                <c:pt idx="1">
                  <c:v>HEW</c:v>
                </c:pt>
                <c:pt idx="2">
                  <c:v>HSD</c:v>
                </c:pt>
                <c:pt idx="3">
                  <c:v>MID</c:v>
                </c:pt>
              </c:strCache>
            </c:strRef>
          </c:cat>
          <c:val>
            <c:numRef>
              <c:f>XLSTAT_20240327_110609_1_HID1!$J$2:$J$5</c:f>
              <c:numCache>
                <c:formatCode>0.000</c:formatCode>
                <c:ptCount val="4"/>
                <c:pt idx="0">
                  <c:v>57.102271096620818</c:v>
                </c:pt>
                <c:pt idx="1">
                  <c:v>48.274750054114271</c:v>
                </c:pt>
                <c:pt idx="2">
                  <c:v>53.971500943476258</c:v>
                </c:pt>
                <c:pt idx="3">
                  <c:v>49.682434127263967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26-44F4-95EA-D35F74D0EC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8969280"/>
        <c:axId val="238725808"/>
      </c:lineChart>
      <c:catAx>
        <c:axId val="14389692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Sample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 rot="-60000000" vert="horz"/>
          <a:lstStyle/>
          <a:p>
            <a:pPr>
              <a:defRPr sz="700"/>
            </a:pPr>
            <a:endParaRPr lang="en-US"/>
          </a:p>
        </c:txPr>
        <c:crossAx val="238725808"/>
        <c:crosses val="autoZero"/>
        <c:auto val="1"/>
        <c:lblAlgn val="ctr"/>
        <c:lblOffset val="100"/>
        <c:noMultiLvlLbl val="0"/>
      </c:catAx>
      <c:valAx>
        <c:axId val="23872580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Moisture day 6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438969280"/>
        <c:crosses val="autoZero"/>
        <c:crossBetween val="between"/>
      </c:valAx>
      <c:spPr>
        <a:ln>
          <a:solidFill>
            <a:srgbClr val="C0C0C0"/>
          </a:solidFill>
          <a:prstDash val="solid"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Means (Moisture day 6) - Sample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C0C0C0"/>
            </a:solidFill>
            <a:ln w="635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XLSTAT_20240327_110609_1_HID1!$I$2:$I$5</c:f>
              <c:strCache>
                <c:ptCount val="4"/>
                <c:pt idx="0">
                  <c:v>C</c:v>
                </c:pt>
                <c:pt idx="1">
                  <c:v>HEW</c:v>
                </c:pt>
                <c:pt idx="2">
                  <c:v>HSD</c:v>
                </c:pt>
                <c:pt idx="3">
                  <c:v>MID</c:v>
                </c:pt>
              </c:strCache>
            </c:strRef>
          </c:cat>
          <c:val>
            <c:numRef>
              <c:f>XLSTAT_20240327_110609_1_HID1!$J$2:$J$5</c:f>
              <c:numCache>
                <c:formatCode>0.000</c:formatCode>
                <c:ptCount val="4"/>
                <c:pt idx="0">
                  <c:v>57.102271096620818</c:v>
                </c:pt>
                <c:pt idx="1">
                  <c:v>48.274750054114271</c:v>
                </c:pt>
                <c:pt idx="2">
                  <c:v>53.971500943476258</c:v>
                </c:pt>
                <c:pt idx="3">
                  <c:v>49.682434127263967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00-48EC-8FB6-1B7F30901A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596309344"/>
        <c:axId val="238726800"/>
      </c:barChart>
      <c:catAx>
        <c:axId val="5963093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Sample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 rot="-60000000" vert="horz"/>
          <a:lstStyle/>
          <a:p>
            <a:pPr>
              <a:defRPr sz="700"/>
            </a:pPr>
            <a:endParaRPr lang="en-US"/>
          </a:p>
        </c:txPr>
        <c:crossAx val="238726800"/>
        <c:crosses val="autoZero"/>
        <c:auto val="1"/>
        <c:lblAlgn val="ctr"/>
        <c:lblOffset val="100"/>
        <c:noMultiLvlLbl val="0"/>
      </c:catAx>
      <c:valAx>
        <c:axId val="2387268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Moisture day 6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596309344"/>
        <c:crosses val="autoZero"/>
        <c:crossBetween val="between"/>
      </c:valAx>
      <c:spPr>
        <a:ln>
          <a:solidFill>
            <a:srgbClr val="C0C0C0"/>
          </a:solidFill>
          <a:prstDash val="solid"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Demsar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/>
          </c:tx>
          <c:spPr>
            <a:ln w="6350">
              <a:solidFill>
                <a:srgbClr val="2A7498"/>
              </a:solidFill>
              <a:prstDash val="solid"/>
            </a:ln>
            <a:effectLst/>
          </c:spPr>
          <c:marker>
            <c:symbol val="circle"/>
            <c:size val="5"/>
            <c:spPr>
              <a:ln w="6350"/>
            </c:spPr>
          </c:marker>
          <c:dPt>
            <c:idx val="0"/>
            <c:marker>
              <c:spPr>
                <a:solidFill>
                  <a:srgbClr val="2A7498"/>
                </a:solidFill>
                <a:ln w="6350"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68AB-47AE-95E6-D25A97AD42F0}"/>
              </c:ext>
            </c:extLst>
          </c:dPt>
          <c:dPt>
            <c:idx val="1"/>
            <c:marker>
              <c:spPr>
                <a:solidFill>
                  <a:srgbClr val="2A7498"/>
                </a:solidFill>
                <a:ln w="6350"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68AB-47AE-95E6-D25A97AD42F0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r>
                      <a:rPr lang="en-GB"/>
                      <a:t>C</a:t>
                    </a:r>
                  </a:p>
                </c:rich>
              </c:tx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68AB-47AE-95E6-D25A97AD42F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GB"/>
                      <a:t>HSD</a:t>
                    </a:r>
                  </a:p>
                </c:rich>
              </c:tx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68AB-47AE-95E6-D25A97AD42F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Lit>
              <c:formatCode>General</c:formatCode>
              <c:ptCount val="2"/>
              <c:pt idx="0">
                <c:v>57.102271096620818</c:v>
              </c:pt>
              <c:pt idx="1">
                <c:v>53.971500943476258</c:v>
              </c:pt>
            </c:numLit>
          </c:xVal>
          <c:yVal>
            <c:numLit>
              <c:formatCode>General</c:formatCode>
              <c:ptCount val="2"/>
              <c:pt idx="0">
                <c:v>1</c:v>
              </c:pt>
              <c:pt idx="1">
                <c:v>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68AB-47AE-95E6-D25A97AD42F0}"/>
            </c:ext>
          </c:extLst>
        </c:ser>
        <c:ser>
          <c:idx val="1"/>
          <c:order val="1"/>
          <c:tx>
            <c:v/>
          </c:tx>
          <c:spPr>
            <a:ln w="6350">
              <a:solidFill>
                <a:srgbClr val="008941"/>
              </a:solidFill>
              <a:prstDash val="solid"/>
            </a:ln>
            <a:effectLst/>
          </c:spPr>
          <c:marker>
            <c:symbol val="circle"/>
            <c:size val="5"/>
            <c:spPr>
              <a:ln w="6350"/>
            </c:spPr>
          </c:marker>
          <c:dPt>
            <c:idx val="0"/>
            <c:marker>
              <c:spPr>
                <a:solidFill>
                  <a:srgbClr val="008941"/>
                </a:solidFill>
                <a:ln w="6350"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68AB-47AE-95E6-D25A97AD42F0}"/>
              </c:ext>
            </c:extLst>
          </c:dPt>
          <c:dPt>
            <c:idx val="1"/>
            <c:marker>
              <c:spPr>
                <a:solidFill>
                  <a:srgbClr val="008941"/>
                </a:solidFill>
                <a:ln w="6350"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68AB-47AE-95E6-D25A97AD42F0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r>
                      <a:rPr lang="en-GB"/>
                      <a:t>MID</a:t>
                    </a:r>
                  </a:p>
                </c:rich>
              </c:tx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68AB-47AE-95E6-D25A97AD42F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GB"/>
                      <a:t>HEW</a:t>
                    </a:r>
                  </a:p>
                </c:rich>
              </c:tx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68AB-47AE-95E6-D25A97AD42F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Lit>
              <c:formatCode>General</c:formatCode>
              <c:ptCount val="2"/>
              <c:pt idx="0">
                <c:v>49.682434127263967</c:v>
              </c:pt>
              <c:pt idx="1">
                <c:v>48.274750054114271</c:v>
              </c:pt>
            </c:numLit>
          </c:xVal>
          <c:yVal>
            <c:numLit>
              <c:formatCode>General</c:formatCode>
              <c:ptCount val="2"/>
              <c:pt idx="0">
                <c:v>2</c:v>
              </c:pt>
              <c:pt idx="1">
                <c:v>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68AB-47AE-95E6-D25A97AD42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6310784"/>
        <c:axId val="238723328"/>
      </c:scatterChart>
      <c:valAx>
        <c:axId val="596310784"/>
        <c:scaling>
          <c:orientation val="minMax"/>
          <c:max val="58"/>
          <c:min val="48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Estimated mean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700"/>
            </a:pPr>
            <a:endParaRPr lang="en-US"/>
          </a:p>
        </c:txPr>
        <c:crossAx val="238723328"/>
        <c:crosses val="autoZero"/>
        <c:crossBetween val="midCat"/>
      </c:valAx>
      <c:valAx>
        <c:axId val="238723328"/>
        <c:scaling>
          <c:orientation val="minMax"/>
          <c:max val="3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Groups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one"/>
        <c:spPr>
          <a:ln w="6350">
            <a:noFill/>
          </a:ln>
        </c:spPr>
        <c:txPr>
          <a:bodyPr/>
          <a:lstStyle/>
          <a:p>
            <a:pPr>
              <a:defRPr sz="700"/>
            </a:pPr>
            <a:endParaRPr lang="en-US"/>
          </a:p>
        </c:txPr>
        <c:crossAx val="596310784"/>
        <c:crosses val="autoZero"/>
        <c:crossBetween val="midCat"/>
      </c:valAx>
      <c:spPr>
        <a:ln w="25400">
          <a:noFill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Summary (Means) - Sample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</c:v>
          </c:tx>
          <c:spPr>
            <a:solidFill>
              <a:srgbClr val="FF4A46"/>
            </a:solidFill>
            <a:ln w="19050">
              <a:solidFill>
                <a:srgbClr val="FF4A46"/>
              </a:solidFill>
              <a:prstDash val="solid"/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BFF5-4F8E-9E83-E7585E3DD3D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'ANOVA_Moisture(day6)'!$C$274</c:f>
              <c:strCache>
                <c:ptCount val="1"/>
                <c:pt idx="0">
                  <c:v>Moisture day 6</c:v>
                </c:pt>
              </c:strCache>
            </c:strRef>
          </c:cat>
          <c:val>
            <c:numRef>
              <c:f>'ANOVA_Moisture(day6)'!$C$275</c:f>
              <c:numCache>
                <c:formatCode>0.000</c:formatCode>
                <c:ptCount val="1"/>
                <c:pt idx="0">
                  <c:v>57.102271096620818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F5-4F8E-9E83-E7585E3DD3D2}"/>
            </c:ext>
          </c:extLst>
        </c:ser>
        <c:ser>
          <c:idx val="1"/>
          <c:order val="1"/>
          <c:tx>
            <c:v>HSD</c:v>
          </c:tx>
          <c:spPr>
            <a:solidFill>
              <a:srgbClr val="2A7498"/>
            </a:solidFill>
            <a:ln w="19050">
              <a:solidFill>
                <a:srgbClr val="2A7498"/>
              </a:solidFill>
              <a:prstDash val="solid"/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BFF5-4F8E-9E83-E7585E3DD3D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'ANOVA_Moisture(day6)'!$C$274</c:f>
              <c:strCache>
                <c:ptCount val="1"/>
                <c:pt idx="0">
                  <c:v>Moisture day 6</c:v>
                </c:pt>
              </c:strCache>
            </c:strRef>
          </c:cat>
          <c:val>
            <c:numRef>
              <c:f>'ANOVA_Moisture(day6)'!$C$276</c:f>
              <c:numCache>
                <c:formatCode>0.000</c:formatCode>
                <c:ptCount val="1"/>
                <c:pt idx="0">
                  <c:v>53.971500943476258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FF5-4F8E-9E83-E7585E3DD3D2}"/>
            </c:ext>
          </c:extLst>
        </c:ser>
        <c:ser>
          <c:idx val="2"/>
          <c:order val="2"/>
          <c:tx>
            <c:v>MID</c:v>
          </c:tx>
          <c:spPr>
            <a:solidFill>
              <a:srgbClr val="008941"/>
            </a:solidFill>
            <a:ln w="19050">
              <a:solidFill>
                <a:srgbClr val="008941"/>
              </a:solidFill>
              <a:prstDash val="solid"/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B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BFF5-4F8E-9E83-E7585E3DD3D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'ANOVA_Moisture(day6)'!$C$274</c:f>
              <c:strCache>
                <c:ptCount val="1"/>
                <c:pt idx="0">
                  <c:v>Moisture day 6</c:v>
                </c:pt>
              </c:strCache>
            </c:strRef>
          </c:cat>
          <c:val>
            <c:numRef>
              <c:f>'ANOVA_Moisture(day6)'!$C$277</c:f>
              <c:numCache>
                <c:formatCode>0.000</c:formatCode>
                <c:ptCount val="1"/>
                <c:pt idx="0">
                  <c:v>49.682434127263967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FF5-4F8E-9E83-E7585E3DD3D2}"/>
            </c:ext>
          </c:extLst>
        </c:ser>
        <c:ser>
          <c:idx val="3"/>
          <c:order val="3"/>
          <c:tx>
            <c:v>HEW</c:v>
          </c:tx>
          <c:spPr>
            <a:solidFill>
              <a:srgbClr val="A30059"/>
            </a:solidFill>
            <a:ln w="19050">
              <a:solidFill>
                <a:srgbClr val="A30059"/>
              </a:solidFill>
              <a:prstDash val="solid"/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B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BFF5-4F8E-9E83-E7585E3DD3D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'ANOVA_Moisture(day6)'!$C$274</c:f>
              <c:strCache>
                <c:ptCount val="1"/>
                <c:pt idx="0">
                  <c:v>Moisture day 6</c:v>
                </c:pt>
              </c:strCache>
            </c:strRef>
          </c:cat>
          <c:val>
            <c:numRef>
              <c:f>'ANOVA_Moisture(day6)'!$C$278</c:f>
              <c:numCache>
                <c:formatCode>0.000</c:formatCode>
                <c:ptCount val="1"/>
                <c:pt idx="0">
                  <c:v>48.274750054114271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FF5-4F8E-9E83-E7585E3DD3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596311264"/>
        <c:axId val="238726304"/>
      </c:barChart>
      <c:catAx>
        <c:axId val="5963112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Dependent variables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700" b="1"/>
            </a:pPr>
            <a:endParaRPr lang="en-US"/>
          </a:p>
        </c:txPr>
        <c:crossAx val="238726304"/>
        <c:crosses val="autoZero"/>
        <c:auto val="1"/>
        <c:lblAlgn val="ctr"/>
        <c:lblOffset val="100"/>
        <c:noMultiLvlLbl val="0"/>
      </c:catAx>
      <c:valAx>
        <c:axId val="23872630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Means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596311264"/>
        <c:crosses val="autoZero"/>
        <c:crossBetween val="between"/>
      </c:valAx>
      <c:spPr>
        <a:ln>
          <a:solidFill>
            <a:srgbClr val="C0C0C0"/>
          </a:solidFill>
          <a:prstDash val="solid"/>
        </a:ln>
      </c:spPr>
    </c:plotArea>
    <c:legend>
      <c:legendPos val="b"/>
      <c:overlay val="0"/>
      <c:spPr>
        <a:ln w="6350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/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Baking Loss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'[1]Mass, volume and density'!$D$27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'[1]Mass, volume and density'!$B$28:$C$31</c:f>
              <c:multiLvlStrCache>
                <c:ptCount val="4"/>
                <c:lvl>
                  <c:pt idx="0">
                    <c:v>#REF!</c:v>
                  </c:pt>
                  <c:pt idx="1">
                    <c:v>#REF!</c:v>
                  </c:pt>
                  <c:pt idx="2">
                    <c:v>#REF!</c:v>
                  </c:pt>
                  <c:pt idx="3">
                    <c:v>#REF!</c:v>
                  </c:pt>
                </c:lvl>
                <c:lvl>
                  <c:pt idx="0">
                    <c:v>#REF!</c:v>
                  </c:pt>
                  <c:pt idx="1">
                    <c:v>#REF!</c:v>
                  </c:pt>
                  <c:pt idx="2">
                    <c:v>#REF!</c:v>
                  </c:pt>
                  <c:pt idx="3">
                    <c:v>#REF!</c:v>
                  </c:pt>
                </c:lvl>
              </c:multiLvlStrCache>
            </c:multiLvlStrRef>
          </c:cat>
          <c:val>
            <c:numRef>
              <c:f>'[1]Mass, volume and density'!$D$28:$D$31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8B-3249-A003-B556D8B33C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83800735"/>
        <c:axId val="1083742575"/>
      </c:barChart>
      <c:catAx>
        <c:axId val="10838007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3742575"/>
        <c:crosses val="autoZero"/>
        <c:auto val="1"/>
        <c:lblAlgn val="ctr"/>
        <c:lblOffset val="100"/>
        <c:noMultiLvlLbl val="0"/>
      </c:catAx>
      <c:valAx>
        <c:axId val="1083742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38007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Storage Loss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'[1]Mass, volume and density'!$G$27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'[1]Mass, volume and density'!$B$28:$C$31</c:f>
              <c:multiLvlStrCache>
                <c:ptCount val="4"/>
                <c:lvl>
                  <c:pt idx="0">
                    <c:v>#REF!</c:v>
                  </c:pt>
                  <c:pt idx="1">
                    <c:v>#REF!</c:v>
                  </c:pt>
                  <c:pt idx="2">
                    <c:v>#REF!</c:v>
                  </c:pt>
                  <c:pt idx="3">
                    <c:v>#REF!</c:v>
                  </c:pt>
                </c:lvl>
                <c:lvl>
                  <c:pt idx="0">
                    <c:v>#REF!</c:v>
                  </c:pt>
                  <c:pt idx="1">
                    <c:v>#REF!</c:v>
                  </c:pt>
                  <c:pt idx="2">
                    <c:v>#REF!</c:v>
                  </c:pt>
                  <c:pt idx="3">
                    <c:v>#REF!</c:v>
                  </c:pt>
                </c:lvl>
              </c:multiLvlStrCache>
            </c:multiLvlStrRef>
          </c:cat>
          <c:val>
            <c:numRef>
              <c:f>'[1]Mass, volume and density'!$G$28:$G$31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F5-7E4A-A86A-5C2994E696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83800735"/>
        <c:axId val="1083742575"/>
      </c:barChart>
      <c:catAx>
        <c:axId val="10838007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3742575"/>
        <c:crosses val="autoZero"/>
        <c:auto val="1"/>
        <c:lblAlgn val="ctr"/>
        <c:lblOffset val="100"/>
        <c:noMultiLvlLbl val="0"/>
      </c:catAx>
      <c:valAx>
        <c:axId val="1083742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38007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Day 0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('Specific volume'!$N$39,'Specific volume'!$N$45,'Specific volume'!$N$51,'Specific volume'!$N$57)</c:f>
                <c:numCache>
                  <c:formatCode>General</c:formatCode>
                  <c:ptCount val="4"/>
                  <c:pt idx="0">
                    <c:v>4.9769256271091723E-2</c:v>
                  </c:pt>
                  <c:pt idx="1">
                    <c:v>2.7327299270107359E-2</c:v>
                  </c:pt>
                  <c:pt idx="2">
                    <c:v>2.288066981186028E-2</c:v>
                  </c:pt>
                  <c:pt idx="3">
                    <c:v>4.4839966611019702E-2</c:v>
                  </c:pt>
                </c:numCache>
              </c:numRef>
            </c:plus>
            <c:minus>
              <c:numRef>
                <c:f>('Specific volume'!$N$39,'Specific volume'!$N$45,'Specific volume'!$N$51,'Specific volume'!$N$57)</c:f>
                <c:numCache>
                  <c:formatCode>General</c:formatCode>
                  <c:ptCount val="4"/>
                  <c:pt idx="0">
                    <c:v>4.9769256271091723E-2</c:v>
                  </c:pt>
                  <c:pt idx="1">
                    <c:v>2.7327299270107359E-2</c:v>
                  </c:pt>
                  <c:pt idx="2">
                    <c:v>2.288066981186028E-2</c:v>
                  </c:pt>
                  <c:pt idx="3">
                    <c:v>4.4839966611019702E-2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Lit>
              <c:ptCount val="4"/>
              <c:pt idx="0">
                <c:v>HEW</c:v>
              </c:pt>
              <c:pt idx="1">
                <c:v> HSD</c:v>
              </c:pt>
              <c:pt idx="2">
                <c:v> MID</c:v>
              </c:pt>
              <c:pt idx="3">
                <c:v> CTRL</c:v>
              </c:pt>
            </c:strLit>
          </c:cat>
          <c:val>
            <c:numRef>
              <c:f>('Specific volume'!$L$39,'Specific volume'!$L$45,'Specific volume'!$L$51,'Specific volume'!$L$57)</c:f>
              <c:numCache>
                <c:formatCode>0.00</c:formatCode>
                <c:ptCount val="4"/>
                <c:pt idx="0">
                  <c:v>2.6495323342367985</c:v>
                </c:pt>
                <c:pt idx="1">
                  <c:v>2.2477507413687756</c:v>
                </c:pt>
                <c:pt idx="2">
                  <c:v>2.3854857933745097</c:v>
                </c:pt>
                <c:pt idx="3">
                  <c:v>1.7536678473650695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01-4F41-B20D-9F782E98CEBC}"/>
            </c:ext>
          </c:extLst>
        </c:ser>
        <c:ser>
          <c:idx val="1"/>
          <c:order val="1"/>
          <c:tx>
            <c:v>Day 6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('Specific volume'!$AK$39,'Specific volume'!$AK$45,'Specific volume'!$AK$51,'Specific volume'!$AK$57)</c:f>
              </c:numRef>
            </c:plus>
            <c:minus>
              <c:numRef>
                <c:f>('Specific volume'!$AK$39,'Specific volume'!$AK$45,'Specific volume'!$AK$51,'Specific volume'!$AK$57)</c:f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Lit>
              <c:ptCount val="4"/>
              <c:pt idx="0">
                <c:v>HEW</c:v>
              </c:pt>
              <c:pt idx="1">
                <c:v> HSD</c:v>
              </c:pt>
              <c:pt idx="2">
                <c:v> MID</c:v>
              </c:pt>
              <c:pt idx="3">
                <c:v> CTRL</c:v>
              </c:pt>
            </c:strLit>
          </c:cat>
          <c:val>
            <c:numRef>
              <c:f>('Specific volume'!$AI$39,'Specific volume'!$AI$45,'Specific volume'!$AI$51,'Specific volume'!$AI$57)</c:f>
            </c:numRef>
          </c:val>
          <c:extLst>
            <c:ext xmlns:c16="http://schemas.microsoft.com/office/drawing/2014/chart" uri="{C3380CC4-5D6E-409C-BE32-E72D297353CC}">
              <c16:uniqueId val="{00000001-8801-4F41-B20D-9F782E98C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8025215"/>
        <c:axId val="329246736"/>
      </c:barChart>
      <c:catAx>
        <c:axId val="1728025215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9246736"/>
        <c:crosses val="autoZero"/>
        <c:auto val="1"/>
        <c:lblAlgn val="ctr"/>
        <c:lblOffset val="100"/>
        <c:noMultiLvlLbl val="0"/>
      </c:catAx>
      <c:valAx>
        <c:axId val="329246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280252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Day 0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('Specific volume'!$I$65,'Specific volume'!$I$71,'Specific volume'!$I$77,'Specific volume'!$I$83)</c:f>
              </c:numRef>
            </c:plus>
            <c:minus>
              <c:numRef>
                <c:f>('Specific volume'!$I$65,'Specific volume'!$I$71,'Specific volume'!$I$77,'Specific volume'!$I$83)</c:f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Lit>
              <c:ptCount val="4"/>
              <c:pt idx="0">
                <c:v>HEW</c:v>
              </c:pt>
              <c:pt idx="1">
                <c:v> HSD</c:v>
              </c:pt>
              <c:pt idx="2">
                <c:v> MID</c:v>
              </c:pt>
              <c:pt idx="3">
                <c:v> CTRL</c:v>
              </c:pt>
            </c:strLit>
          </c:cat>
          <c:val>
            <c:numRef>
              <c:f>('Specific volume'!$G$65,'Specific volume'!$G$71,'Specific volume'!$G$77,'Specific volume'!$G$83)</c:f>
            </c:numRef>
          </c:val>
          <c:extLst>
            <c:ext xmlns:c16="http://schemas.microsoft.com/office/drawing/2014/chart" uri="{C3380CC4-5D6E-409C-BE32-E72D297353CC}">
              <c16:uniqueId val="{00000000-19D0-E742-B3B8-F9E847519858}"/>
            </c:ext>
          </c:extLst>
        </c:ser>
        <c:ser>
          <c:idx val="1"/>
          <c:order val="1"/>
          <c:tx>
            <c:v>Day 6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('Specific volume'!$U$65,'Specific volume'!$U$71,'Specific volume'!$U$77,'Specific volume'!$U$83)</c:f>
              </c:numRef>
            </c:plus>
            <c:minus>
              <c:numRef>
                <c:f>('Specific volume'!$U$65,'Specific volume'!$U$71,'Specific volume'!$U$77,'Specific volume'!$U$83)</c:f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Lit>
              <c:ptCount val="4"/>
              <c:pt idx="0">
                <c:v>HEW</c:v>
              </c:pt>
              <c:pt idx="1">
                <c:v> HSD</c:v>
              </c:pt>
              <c:pt idx="2">
                <c:v> MID</c:v>
              </c:pt>
              <c:pt idx="3">
                <c:v> CTRL</c:v>
              </c:pt>
            </c:strLit>
          </c:cat>
          <c:val>
            <c:numRef>
              <c:f>('Specific volume'!$S$65,'Specific volume'!$S$71,'Specific volume'!$S$77,'Specific volume'!$S$83)</c:f>
            </c:numRef>
          </c:val>
          <c:extLst>
            <c:ext xmlns:c16="http://schemas.microsoft.com/office/drawing/2014/chart" uri="{C3380CC4-5D6E-409C-BE32-E72D297353CC}">
              <c16:uniqueId val="{00000001-19D0-E742-B3B8-F9E8475198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57523935"/>
        <c:axId val="1759439391"/>
      </c:barChart>
      <c:catAx>
        <c:axId val="175752393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Sample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9439391"/>
        <c:crosses val="autoZero"/>
        <c:auto val="1"/>
        <c:lblAlgn val="ctr"/>
        <c:lblOffset val="100"/>
        <c:noMultiLvlLbl val="0"/>
      </c:catAx>
      <c:valAx>
        <c:axId val="17594393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Density (g/cm3)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75239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'Specific volume'!$G$85</c:f>
              <c:strCache>
                <c:ptCount val="1"/>
                <c:pt idx="0">
                  <c:v>In proving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('Specific volume'!$J$91,'Specific volume'!$J$97,'Specific volume'!$J$103,'Specific volume'!$J$109)</c:f>
              </c:numRef>
            </c:plus>
            <c:minus>
              <c:numRef>
                <c:f>('Specific volume'!$J$91,'Specific volume'!$J$97,'Specific volume'!$J$103,'Specific volume'!$J$109)</c:f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Lit>
              <c:ptCount val="4"/>
              <c:pt idx="0">
                <c:v>HEW</c:v>
              </c:pt>
              <c:pt idx="1">
                <c:v> HSD</c:v>
              </c:pt>
              <c:pt idx="2">
                <c:v> MID</c:v>
              </c:pt>
              <c:pt idx="3">
                <c:v> CTRL</c:v>
              </c:pt>
            </c:strLit>
          </c:cat>
          <c:val>
            <c:numRef>
              <c:f>('Specific volume'!$H$91,'Specific volume'!$H$97,'Specific volume'!$H$103,'Specific volume'!$H$109)</c:f>
            </c:numRef>
          </c:val>
          <c:extLst>
            <c:ext xmlns:c16="http://schemas.microsoft.com/office/drawing/2014/chart" uri="{C3380CC4-5D6E-409C-BE32-E72D297353CC}">
              <c16:uniqueId val="{00000000-9B8F-9A46-8A58-05CACEC5845E}"/>
            </c:ext>
          </c:extLst>
        </c:ser>
        <c:ser>
          <c:idx val="1"/>
          <c:order val="1"/>
          <c:tx>
            <c:strRef>
              <c:f>'Specific volume'!$K$85</c:f>
              <c:strCache>
                <c:ptCount val="1"/>
                <c:pt idx="0">
                  <c:v>In baking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('Specific volume'!$N$91,'Specific volume'!$N$97,'Specific volume'!$N$103,'Specific volume'!$N$109)</c:f>
              </c:numRef>
            </c:plus>
            <c:minus>
              <c:numRef>
                <c:f>('Specific volume'!$N$91,'Specific volume'!$N$97,'Specific volume'!$N$103,'Specific volume'!$N$109)</c:f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Lit>
              <c:ptCount val="4"/>
              <c:pt idx="0">
                <c:v>HEW</c:v>
              </c:pt>
              <c:pt idx="1">
                <c:v> HSD</c:v>
              </c:pt>
              <c:pt idx="2">
                <c:v> MID</c:v>
              </c:pt>
              <c:pt idx="3">
                <c:v> CTRL</c:v>
              </c:pt>
            </c:strLit>
          </c:cat>
          <c:val>
            <c:numRef>
              <c:f>('Specific volume'!$L$91,'Specific volume'!$L$97,'Specific volume'!$L$103,'Specific volume'!$L$109)</c:f>
            </c:numRef>
          </c:val>
          <c:extLst>
            <c:ext xmlns:c16="http://schemas.microsoft.com/office/drawing/2014/chart" uri="{C3380CC4-5D6E-409C-BE32-E72D297353CC}">
              <c16:uniqueId val="{00000001-9B8F-9A46-8A58-05CACEC584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22128288"/>
        <c:axId val="1889890543"/>
      </c:barChart>
      <c:catAx>
        <c:axId val="3221282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Sample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89890543"/>
        <c:crosses val="autoZero"/>
        <c:auto val="1"/>
        <c:lblAlgn val="ctr"/>
        <c:lblOffset val="100"/>
        <c:noMultiLvlLbl val="0"/>
      </c:catAx>
      <c:valAx>
        <c:axId val="1889890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Change</a:t>
                </a:r>
                <a:r>
                  <a:rPr lang="en-GB" baseline="0"/>
                  <a:t> in specific volume (%)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2128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In baking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('Specific volume'!$O$7,'Specific volume'!$O$13,'Specific volume'!$O$19,'Specific volume'!$O$25)</c:f>
              </c:numRef>
            </c:plus>
            <c:minus>
              <c:numRef>
                <c:f>('Specific volume'!$O$7,'Specific volume'!$O$13,'Specific volume'!$O$19,'Specific volume'!$O$25)</c:f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Lit>
              <c:ptCount val="4"/>
              <c:pt idx="0">
                <c:v>HEW</c:v>
              </c:pt>
              <c:pt idx="1">
                <c:v> HSD</c:v>
              </c:pt>
              <c:pt idx="2">
                <c:v> MID</c:v>
              </c:pt>
              <c:pt idx="3">
                <c:v> CTRL</c:v>
              </c:pt>
            </c:strLit>
          </c:cat>
          <c:val>
            <c:numRef>
              <c:f>('Specific volume'!$M$7,'Specific volume'!$M$13,'Specific volume'!$M$19,'Specific volume'!$M$25)</c:f>
            </c:numRef>
          </c:val>
          <c:extLst>
            <c:ext xmlns:c16="http://schemas.microsoft.com/office/drawing/2014/chart" uri="{C3380CC4-5D6E-409C-BE32-E72D297353CC}">
              <c16:uniqueId val="{00000000-B960-9541-A064-BCD36176034B}"/>
            </c:ext>
          </c:extLst>
        </c:ser>
        <c:ser>
          <c:idx val="1"/>
          <c:order val="1"/>
          <c:tx>
            <c:v>In storage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('Specific volume'!$AD$7,'Specific volume'!$AD$13,'Specific volume'!$AD$19,'Specific volume'!$AD$25)</c:f>
              </c:numRef>
            </c:plus>
            <c:minus>
              <c:numRef>
                <c:f>('Specific volume'!$AD$7,'Specific volume'!$AD$13,'Specific volume'!$AD$19,'Specific volume'!$AD$25)</c:f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Lit>
              <c:ptCount val="4"/>
              <c:pt idx="0">
                <c:v>HEW</c:v>
              </c:pt>
              <c:pt idx="1">
                <c:v> HSD</c:v>
              </c:pt>
              <c:pt idx="2">
                <c:v> MID</c:v>
              </c:pt>
              <c:pt idx="3">
                <c:v> CTRL</c:v>
              </c:pt>
            </c:strLit>
          </c:cat>
          <c:val>
            <c:numRef>
              <c:f>('Specific volume'!$AB$7,'Specific volume'!$AB$13,'Specific volume'!$AB$19,'Specific volume'!$AB$25)</c:f>
            </c:numRef>
          </c:val>
          <c:extLst>
            <c:ext xmlns:c16="http://schemas.microsoft.com/office/drawing/2014/chart" uri="{C3380CC4-5D6E-409C-BE32-E72D297353CC}">
              <c16:uniqueId val="{00000001-B960-9541-A064-BCD3617603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68426895"/>
        <c:axId val="1768113807"/>
      </c:barChart>
      <c:catAx>
        <c:axId val="17684268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Sample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8113807"/>
        <c:crosses val="autoZero"/>
        <c:auto val="1"/>
        <c:lblAlgn val="ctr"/>
        <c:lblOffset val="100"/>
        <c:noMultiLvlLbl val="0"/>
      </c:catAx>
      <c:valAx>
        <c:axId val="17681138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Average mass loss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84268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164758294639572E-2"/>
          <c:y val="7.8761155246299161E-2"/>
          <c:w val="0.81555827459329144"/>
          <c:h val="0.74790301616190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'Specific volume'!$B$221</c:f>
              <c:strCache>
                <c:ptCount val="1"/>
                <c:pt idx="0">
                  <c:v>Average specific volume D0 (cm3/g)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B7B-5D40-8ABA-5F292136C551}"/>
              </c:ext>
            </c:extLst>
          </c:dPt>
          <c:dPt>
            <c:idx val="1"/>
            <c:invertIfNegative val="0"/>
            <c:bubble3D val="0"/>
            <c:spPr>
              <a:pattFill prst="pct10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4B7B-5D40-8ABA-5F292136C551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B7B-5D40-8ABA-5F292136C551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/>
              </a:solidFill>
              <a:ln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4B7B-5D40-8ABA-5F292136C551}"/>
              </c:ext>
            </c:extLst>
          </c:dPt>
          <c:dLbls>
            <c:dLbl>
              <c:idx val="0"/>
              <c:layout>
                <c:manualLayout>
                  <c:x val="-5.0876875516403259E-17"/>
                  <c:y val="-9.1855458564870564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4B7B-5D40-8ABA-5F292136C55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4B7B-5D40-8ABA-5F292136C55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4B7B-5D40-8ABA-5F292136C551}"/>
                </c:ext>
              </c:extLst>
            </c:dLbl>
            <c:dLbl>
              <c:idx val="3"/>
              <c:layout>
                <c:manualLayout>
                  <c:x val="0"/>
                  <c:y val="-9.1855458564870669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4B7B-5D40-8ABA-5F292136C55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('Specific volume'!$M$57,'Specific volume'!$M$45,'Specific volume'!$M$51,'Specific volume'!$M$39)</c:f>
                <c:numCache>
                  <c:formatCode>General</c:formatCode>
                  <c:ptCount val="4"/>
                  <c:pt idx="0">
                    <c:v>0.10983503828043294</c:v>
                  </c:pt>
                  <c:pt idx="1">
                    <c:v>6.6937939260094198E-2</c:v>
                  </c:pt>
                  <c:pt idx="2">
                    <c:v>5.6045966012160456E-2</c:v>
                  </c:pt>
                  <c:pt idx="3">
                    <c:v>0.12190928274198654</c:v>
                  </c:pt>
                </c:numCache>
              </c:numRef>
            </c:plus>
            <c:minus>
              <c:numRef>
                <c:f>('Specific volume'!$M$57,'Specific volume'!$M$45,'Specific volume'!$M$51,'Specific volume'!$M$39)</c:f>
                <c:numCache>
                  <c:formatCode>General</c:formatCode>
                  <c:ptCount val="4"/>
                  <c:pt idx="0">
                    <c:v>0.10983503828043294</c:v>
                  </c:pt>
                  <c:pt idx="1">
                    <c:v>6.6937939260094198E-2</c:v>
                  </c:pt>
                  <c:pt idx="2">
                    <c:v>5.6045966012160456E-2</c:v>
                  </c:pt>
                  <c:pt idx="3">
                    <c:v>0.12190928274198654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'Specific volume'!$A$222:$A$225</c:f>
              <c:strCache>
                <c:ptCount val="4"/>
                <c:pt idx="0">
                  <c:v>C</c:v>
                </c:pt>
                <c:pt idx="1">
                  <c:v>HSD</c:v>
                </c:pt>
                <c:pt idx="2">
                  <c:v>MID</c:v>
                </c:pt>
                <c:pt idx="3">
                  <c:v>HEW</c:v>
                </c:pt>
              </c:strCache>
            </c:strRef>
          </c:cat>
          <c:val>
            <c:numRef>
              <c:f>'Specific volume'!$B$222:$B$225</c:f>
              <c:numCache>
                <c:formatCode>General</c:formatCode>
                <c:ptCount val="4"/>
                <c:pt idx="0">
                  <c:v>1.75</c:v>
                </c:pt>
                <c:pt idx="1">
                  <c:v>2.25</c:v>
                </c:pt>
                <c:pt idx="2">
                  <c:v>2.39</c:v>
                </c:pt>
                <c:pt idx="3">
                  <c:v>2.65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7B-5D40-8ABA-5F292136C55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34765311"/>
        <c:axId val="1134576287"/>
      </c:barChart>
      <c:catAx>
        <c:axId val="11347653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90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</a:rPr>
                  <a:t>Sample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en-US"/>
          </a:p>
        </c:txPr>
        <c:crossAx val="1134576287"/>
        <c:crosses val="autoZero"/>
        <c:auto val="1"/>
        <c:lblAlgn val="ctr"/>
        <c:lblOffset val="100"/>
        <c:noMultiLvlLbl val="0"/>
      </c:catAx>
      <c:valAx>
        <c:axId val="1134576287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r>
                  <a:rPr lang="en-GB" sz="90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</a:rPr>
                  <a:t>Average specific volume (cm3/g)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Verdana" panose="020B0604030504040204" pitchFamily="34" charset="0"/>
                  <a:ea typeface="Verdana" panose="020B0604030504040204" pitchFamily="34" charset="0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en-US"/>
          </a:p>
        </c:txPr>
        <c:crossAx val="11347653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No.</a:t>
            </a:r>
            <a:r>
              <a:rPr lang="en-GB" baseline="0"/>
              <a:t> Cells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Control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D1</c:v>
              </c:pt>
              <c:pt idx="1">
                <c:v> D3</c:v>
              </c:pt>
              <c:pt idx="2">
                <c:v> D6</c:v>
              </c:pt>
            </c:strLit>
          </c:cat>
          <c:val>
            <c:numRef>
              <c:f>Porosity!$H$111:$H$113</c:f>
            </c:numRef>
          </c:val>
          <c:extLst>
            <c:ext xmlns:c16="http://schemas.microsoft.com/office/drawing/2014/chart" uri="{C3380CC4-5D6E-409C-BE32-E72D297353CC}">
              <c16:uniqueId val="{00000000-FD38-BD4C-AE48-056BC186C0F7}"/>
            </c:ext>
          </c:extLst>
        </c:ser>
        <c:ser>
          <c:idx val="1"/>
          <c:order val="1"/>
          <c:tx>
            <c:v>Mid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D1</c:v>
              </c:pt>
              <c:pt idx="1">
                <c:v> D3</c:v>
              </c:pt>
              <c:pt idx="2">
                <c:v> D6</c:v>
              </c:pt>
            </c:strLit>
          </c:cat>
          <c:val>
            <c:numRef>
              <c:f>Porosity!$H$107:$H$109</c:f>
            </c:numRef>
          </c:val>
          <c:extLst>
            <c:ext xmlns:c16="http://schemas.microsoft.com/office/drawing/2014/chart" uri="{C3380CC4-5D6E-409C-BE32-E72D297353CC}">
              <c16:uniqueId val="{00000001-FD38-BD4C-AE48-056BC186C0F7}"/>
            </c:ext>
          </c:extLst>
        </c:ser>
        <c:ser>
          <c:idx val="2"/>
          <c:order val="2"/>
          <c:tx>
            <c:v>HEW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D1</c:v>
              </c:pt>
              <c:pt idx="1">
                <c:v> D3</c:v>
              </c:pt>
              <c:pt idx="2">
                <c:v> D6</c:v>
              </c:pt>
            </c:strLit>
          </c:cat>
          <c:val>
            <c:numRef>
              <c:f>Porosity!$H$99:$H$101</c:f>
            </c:numRef>
          </c:val>
          <c:extLst>
            <c:ext xmlns:c16="http://schemas.microsoft.com/office/drawing/2014/chart" uri="{C3380CC4-5D6E-409C-BE32-E72D297353CC}">
              <c16:uniqueId val="{00000002-FD38-BD4C-AE48-056BC186C0F7}"/>
            </c:ext>
          </c:extLst>
        </c:ser>
        <c:ser>
          <c:idx val="3"/>
          <c:order val="3"/>
          <c:tx>
            <c:v>HSD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D1</c:v>
              </c:pt>
              <c:pt idx="1">
                <c:v> D3</c:v>
              </c:pt>
              <c:pt idx="2">
                <c:v> D6</c:v>
              </c:pt>
            </c:strLit>
          </c:cat>
          <c:val>
            <c:numRef>
              <c:f>Porosity!$H$103:$H$105</c:f>
            </c:numRef>
          </c:val>
          <c:extLst>
            <c:ext xmlns:c16="http://schemas.microsoft.com/office/drawing/2014/chart" uri="{C3380CC4-5D6E-409C-BE32-E72D297353CC}">
              <c16:uniqueId val="{00000003-FD38-BD4C-AE48-056BC186C0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8725071"/>
        <c:axId val="77697647"/>
      </c:barChart>
      <c:catAx>
        <c:axId val="687250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697647"/>
        <c:crosses val="autoZero"/>
        <c:auto val="1"/>
        <c:lblAlgn val="ctr"/>
        <c:lblOffset val="100"/>
        <c:noMultiLvlLbl val="0"/>
      </c:catAx>
      <c:valAx>
        <c:axId val="776976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7250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Area of Cells</a:t>
            </a:r>
            <a:r>
              <a:rPr lang="en-GB" baseline="0"/>
              <a:t> (%)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Control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D1</c:v>
              </c:pt>
              <c:pt idx="1">
                <c:v> D3</c:v>
              </c:pt>
              <c:pt idx="2">
                <c:v> D6</c:v>
              </c:pt>
            </c:strLit>
          </c:cat>
          <c:val>
            <c:numRef>
              <c:f>Porosity!$I$111:$I$113</c:f>
            </c:numRef>
          </c:val>
          <c:extLst>
            <c:ext xmlns:c16="http://schemas.microsoft.com/office/drawing/2014/chart" uri="{C3380CC4-5D6E-409C-BE32-E72D297353CC}">
              <c16:uniqueId val="{00000000-2225-C445-B45E-D8045E4C1488}"/>
            </c:ext>
          </c:extLst>
        </c:ser>
        <c:ser>
          <c:idx val="1"/>
          <c:order val="1"/>
          <c:tx>
            <c:v>Mid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D1</c:v>
              </c:pt>
              <c:pt idx="1">
                <c:v> D3</c:v>
              </c:pt>
              <c:pt idx="2">
                <c:v> D6</c:v>
              </c:pt>
            </c:strLit>
          </c:cat>
          <c:val>
            <c:numRef>
              <c:f>Porosity!$I$107:$I$109</c:f>
            </c:numRef>
          </c:val>
          <c:extLst>
            <c:ext xmlns:c16="http://schemas.microsoft.com/office/drawing/2014/chart" uri="{C3380CC4-5D6E-409C-BE32-E72D297353CC}">
              <c16:uniqueId val="{00000001-2225-C445-B45E-D8045E4C1488}"/>
            </c:ext>
          </c:extLst>
        </c:ser>
        <c:ser>
          <c:idx val="2"/>
          <c:order val="2"/>
          <c:tx>
            <c:v>HEW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D1</c:v>
              </c:pt>
              <c:pt idx="1">
                <c:v> D3</c:v>
              </c:pt>
              <c:pt idx="2">
                <c:v> D6</c:v>
              </c:pt>
            </c:strLit>
          </c:cat>
          <c:val>
            <c:numRef>
              <c:f>Porosity!$I$99:$I$101</c:f>
            </c:numRef>
          </c:val>
          <c:extLst>
            <c:ext xmlns:c16="http://schemas.microsoft.com/office/drawing/2014/chart" uri="{C3380CC4-5D6E-409C-BE32-E72D297353CC}">
              <c16:uniqueId val="{00000002-2225-C445-B45E-D8045E4C1488}"/>
            </c:ext>
          </c:extLst>
        </c:ser>
        <c:ser>
          <c:idx val="3"/>
          <c:order val="3"/>
          <c:tx>
            <c:v>HSD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D1</c:v>
              </c:pt>
              <c:pt idx="1">
                <c:v> D3</c:v>
              </c:pt>
              <c:pt idx="2">
                <c:v> D6</c:v>
              </c:pt>
            </c:strLit>
          </c:cat>
          <c:val>
            <c:numRef>
              <c:f>Porosity!$I$103:$I$105</c:f>
            </c:numRef>
          </c:val>
          <c:extLst>
            <c:ext xmlns:c16="http://schemas.microsoft.com/office/drawing/2014/chart" uri="{C3380CC4-5D6E-409C-BE32-E72D297353CC}">
              <c16:uniqueId val="{00000003-2225-C445-B45E-D8045E4C14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8725071"/>
        <c:axId val="77697647"/>
      </c:barChart>
      <c:catAx>
        <c:axId val="687250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697647"/>
        <c:crosses val="autoZero"/>
        <c:auto val="1"/>
        <c:lblAlgn val="ctr"/>
        <c:lblOffset val="100"/>
        <c:noMultiLvlLbl val="0"/>
      </c:catAx>
      <c:valAx>
        <c:axId val="776976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7250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Cell diameter (mm)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Control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D1</c:v>
              </c:pt>
              <c:pt idx="1">
                <c:v> D3</c:v>
              </c:pt>
              <c:pt idx="2">
                <c:v> D6</c:v>
              </c:pt>
            </c:strLit>
          </c:cat>
          <c:val>
            <c:numRef>
              <c:f>Porosity!$N$111:$N$113</c:f>
              <c:numCache>
                <c:formatCode>0.00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0-D707-134F-813B-3E8048373D4B}"/>
            </c:ext>
          </c:extLst>
        </c:ser>
        <c:ser>
          <c:idx val="1"/>
          <c:order val="1"/>
          <c:tx>
            <c:v>Mid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D1</c:v>
              </c:pt>
              <c:pt idx="1">
                <c:v> D3</c:v>
              </c:pt>
              <c:pt idx="2">
                <c:v> D6</c:v>
              </c:pt>
            </c:strLit>
          </c:cat>
          <c:val>
            <c:numRef>
              <c:f>Porosity!$N$107:$N$109</c:f>
              <c:numCache>
                <c:formatCode>0.00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1-D707-134F-813B-3E8048373D4B}"/>
            </c:ext>
          </c:extLst>
        </c:ser>
        <c:ser>
          <c:idx val="2"/>
          <c:order val="2"/>
          <c:tx>
            <c:v>HEW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D1</c:v>
              </c:pt>
              <c:pt idx="1">
                <c:v> D3</c:v>
              </c:pt>
              <c:pt idx="2">
                <c:v> D6</c:v>
              </c:pt>
            </c:strLit>
          </c:cat>
          <c:val>
            <c:numRef>
              <c:f>Porosity!$N$99:$N$101</c:f>
              <c:numCache>
                <c:formatCode>0.00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2-D707-134F-813B-3E8048373D4B}"/>
            </c:ext>
          </c:extLst>
        </c:ser>
        <c:ser>
          <c:idx val="3"/>
          <c:order val="3"/>
          <c:tx>
            <c:v>HSD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D1</c:v>
              </c:pt>
              <c:pt idx="1">
                <c:v> D3</c:v>
              </c:pt>
              <c:pt idx="2">
                <c:v> D6</c:v>
              </c:pt>
            </c:strLit>
          </c:cat>
          <c:val>
            <c:numRef>
              <c:f>Porosity!$N$103:$N$105</c:f>
              <c:numCache>
                <c:formatCode>0.00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3-D707-134F-813B-3E8048373D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8725071"/>
        <c:axId val="77697647"/>
      </c:barChart>
      <c:catAx>
        <c:axId val="687250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697647"/>
        <c:crosses val="autoZero"/>
        <c:auto val="1"/>
        <c:lblAlgn val="ctr"/>
        <c:lblOffset val="100"/>
        <c:noMultiLvlLbl val="0"/>
      </c:catAx>
      <c:valAx>
        <c:axId val="776976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7250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Average Cell Elongation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Control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D1</c:v>
              </c:pt>
              <c:pt idx="1">
                <c:v> D3</c:v>
              </c:pt>
              <c:pt idx="2">
                <c:v> D6</c:v>
              </c:pt>
            </c:strLit>
          </c:cat>
          <c:val>
            <c:numRef>
              <c:f>Porosity!$R$111:$R$113</c:f>
              <c:numCache>
                <c:formatCode>0.00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0-B93A-F646-AE4F-721034A3F3AD}"/>
            </c:ext>
          </c:extLst>
        </c:ser>
        <c:ser>
          <c:idx val="1"/>
          <c:order val="1"/>
          <c:tx>
            <c:v>Mid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D1</c:v>
              </c:pt>
              <c:pt idx="1">
                <c:v> D3</c:v>
              </c:pt>
              <c:pt idx="2">
                <c:v> D6</c:v>
              </c:pt>
            </c:strLit>
          </c:cat>
          <c:val>
            <c:numRef>
              <c:f>Porosity!$R$107:$R$109</c:f>
              <c:numCache>
                <c:formatCode>0.00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1-B93A-F646-AE4F-721034A3F3AD}"/>
            </c:ext>
          </c:extLst>
        </c:ser>
        <c:ser>
          <c:idx val="2"/>
          <c:order val="2"/>
          <c:tx>
            <c:v>HEW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D1</c:v>
              </c:pt>
              <c:pt idx="1">
                <c:v> D3</c:v>
              </c:pt>
              <c:pt idx="2">
                <c:v> D6</c:v>
              </c:pt>
            </c:strLit>
          </c:cat>
          <c:val>
            <c:numRef>
              <c:f>Porosity!$R$99:$R$101</c:f>
              <c:numCache>
                <c:formatCode>0.00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2-B93A-F646-AE4F-721034A3F3AD}"/>
            </c:ext>
          </c:extLst>
        </c:ser>
        <c:ser>
          <c:idx val="3"/>
          <c:order val="3"/>
          <c:tx>
            <c:v>HSD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D1</c:v>
              </c:pt>
              <c:pt idx="1">
                <c:v> D3</c:v>
              </c:pt>
              <c:pt idx="2">
                <c:v> D6</c:v>
              </c:pt>
            </c:strLit>
          </c:cat>
          <c:val>
            <c:numRef>
              <c:f>Porosity!$R$103:$R$105</c:f>
              <c:numCache>
                <c:formatCode>0.00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3-B93A-F646-AE4F-721034A3F3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8725071"/>
        <c:axId val="77697647"/>
      </c:barChart>
      <c:catAx>
        <c:axId val="687250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697647"/>
        <c:crosses val="autoZero"/>
        <c:auto val="1"/>
        <c:lblAlgn val="ctr"/>
        <c:lblOffset val="100"/>
        <c:noMultiLvlLbl val="0"/>
      </c:catAx>
      <c:valAx>
        <c:axId val="776976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7250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 Number of Cells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Porosity!$H$117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Porosity!$B$118:$B$121</c:f>
              <c:numCache>
                <c:formatCode>General</c:formatCode>
                <c:ptCount val="4"/>
              </c:numCache>
            </c:numRef>
          </c:cat>
          <c:val>
            <c:numRef>
              <c:f>Porosity!$H$118:$H$121</c:f>
            </c:numRef>
          </c:val>
          <c:extLst>
            <c:ext xmlns:c16="http://schemas.microsoft.com/office/drawing/2014/chart" uri="{C3380CC4-5D6E-409C-BE32-E72D297353CC}">
              <c16:uniqueId val="{00000000-1757-FC40-B812-71DC7F7AAD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1968063"/>
        <c:axId val="2065178399"/>
      </c:barChart>
      <c:catAx>
        <c:axId val="2061968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5178399"/>
        <c:crosses val="autoZero"/>
        <c:auto val="1"/>
        <c:lblAlgn val="ctr"/>
        <c:lblOffset val="100"/>
        <c:noMultiLvlLbl val="0"/>
      </c:catAx>
      <c:valAx>
        <c:axId val="20651783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19680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 Area of Cells / 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Porosity!$I$117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Porosity!$B$118:$B$121</c:f>
              <c:numCache>
                <c:formatCode>General</c:formatCode>
                <c:ptCount val="4"/>
              </c:numCache>
            </c:numRef>
          </c:cat>
          <c:val>
            <c:numRef>
              <c:f>Porosity!$I$118:$I$121</c:f>
            </c:numRef>
          </c:val>
          <c:extLst>
            <c:ext xmlns:c16="http://schemas.microsoft.com/office/drawing/2014/chart" uri="{C3380CC4-5D6E-409C-BE32-E72D297353CC}">
              <c16:uniqueId val="{00000000-EBA7-8249-AC4C-64DD52A54D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1968063"/>
        <c:axId val="2065178399"/>
      </c:barChart>
      <c:catAx>
        <c:axId val="2061968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5178399"/>
        <c:crosses val="autoZero"/>
        <c:auto val="1"/>
        <c:lblAlgn val="ctr"/>
        <c:lblOffset val="100"/>
        <c:noMultiLvlLbl val="0"/>
      </c:catAx>
      <c:valAx>
        <c:axId val="20651783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19680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Wall thickness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(Porosity!$Z$23,Porosity!$Z$29,Porosity!$Z$35,Porosity!$Z$41)</c:f>
              </c:numRef>
            </c:plus>
            <c:minus>
              <c:numRef>
                <c:f>(Porosity!$Z$23,Porosity!$Z$29,Porosity!$Z$35,Porosity!$Z$41)</c:f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Lit>
              <c:ptCount val="4"/>
              <c:pt idx="0">
                <c:v>HEW</c:v>
              </c:pt>
              <c:pt idx="1">
                <c:v> HSD</c:v>
              </c:pt>
              <c:pt idx="2">
                <c:v> MID</c:v>
              </c:pt>
              <c:pt idx="3">
                <c:v> CTRL</c:v>
              </c:pt>
            </c:strLit>
          </c:cat>
          <c:val>
            <c:numRef>
              <c:f>(Porosity!$X$23,Porosity!$X$29,Porosity!$X$35,Porosity!$X$41)</c:f>
            </c:numRef>
          </c:val>
          <c:extLst>
            <c:ext xmlns:c16="http://schemas.microsoft.com/office/drawing/2014/chart" uri="{C3380CC4-5D6E-409C-BE32-E72D297353CC}">
              <c16:uniqueId val="{00000000-7BE1-5C42-B009-170D928E9C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8104272"/>
        <c:axId val="344909936"/>
      </c:barChart>
      <c:catAx>
        <c:axId val="348104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4909936"/>
        <c:crosses val="autoZero"/>
        <c:auto val="1"/>
        <c:lblAlgn val="ctr"/>
        <c:lblOffset val="100"/>
        <c:noMultiLvlLbl val="0"/>
      </c:catAx>
      <c:valAx>
        <c:axId val="344909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81042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Number of cells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(Porosity!$Q$23,Porosity!$Q$29,Porosity!$Q$35,Porosity!$Q$41)</c:f>
                <c:numCache>
                  <c:formatCode>General</c:formatCode>
                  <c:ptCount val="4"/>
                </c:numCache>
              </c:numRef>
            </c:plus>
            <c:minus>
              <c:numRef>
                <c:f>(Porosity!$Q$23,Porosity!$Q$29,Porosity!$Q$35,Porosity!$Q$41)</c:f>
                <c:numCache>
                  <c:formatCode>General</c:formatCode>
                  <c:ptCount val="4"/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Lit>
              <c:ptCount val="4"/>
              <c:pt idx="0">
                <c:v>HEW</c:v>
              </c:pt>
              <c:pt idx="1">
                <c:v> HSD</c:v>
              </c:pt>
              <c:pt idx="2">
                <c:v> MID</c:v>
              </c:pt>
              <c:pt idx="3">
                <c:v> CTRL</c:v>
              </c:pt>
            </c:strLit>
          </c:cat>
          <c:val>
            <c:numRef>
              <c:f>(Porosity!$O$23,Porosity!$O$29,Porosity!$O$35,Porosity!$O$41)</c:f>
              <c:numCache>
                <c:formatCode>0.00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0-8109-C045-8FFA-17DB47069C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8104272"/>
        <c:axId val="344909936"/>
      </c:barChart>
      <c:catAx>
        <c:axId val="348104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4909936"/>
        <c:crosses val="autoZero"/>
        <c:auto val="1"/>
        <c:lblAlgn val="ctr"/>
        <c:lblOffset val="100"/>
        <c:noMultiLvlLbl val="0"/>
      </c:catAx>
      <c:valAx>
        <c:axId val="344909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81042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Slice Brightness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(Porosity!$L$23,Porosity!$L$29,Porosity!$L$35,Porosity!$L$41)</c:f>
              </c:numRef>
            </c:plus>
            <c:minus>
              <c:numRef>
                <c:f>(Porosity!$L$23,Porosity!$L$29,Porosity!$L$35,Porosity!$L$41)</c:f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Lit>
              <c:ptCount val="4"/>
              <c:pt idx="0">
                <c:v>HEW</c:v>
              </c:pt>
              <c:pt idx="1">
                <c:v> HSD</c:v>
              </c:pt>
              <c:pt idx="2">
                <c:v> MID</c:v>
              </c:pt>
              <c:pt idx="3">
                <c:v> CTRL</c:v>
              </c:pt>
            </c:strLit>
          </c:cat>
          <c:val>
            <c:numRef>
              <c:f>(Porosity!$J$23,Porosity!$J$29,Porosity!$J$35,Porosity!$J$41)</c:f>
            </c:numRef>
          </c:val>
          <c:extLst>
            <c:ext xmlns:c16="http://schemas.microsoft.com/office/drawing/2014/chart" uri="{C3380CC4-5D6E-409C-BE32-E72D297353CC}">
              <c16:uniqueId val="{00000000-5666-8545-BAAD-A912D635D9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7746784"/>
        <c:axId val="389210560"/>
      </c:barChart>
      <c:catAx>
        <c:axId val="3677467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Sample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9210560"/>
        <c:crosses val="autoZero"/>
        <c:auto val="1"/>
        <c:lblAlgn val="ctr"/>
        <c:lblOffset val="100"/>
        <c:noMultiLvlLbl val="0"/>
      </c:catAx>
      <c:valAx>
        <c:axId val="389210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Slice Brightness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7746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668-FC46-AFE4-8B2967589562}"/>
              </c:ext>
            </c:extLst>
          </c:dPt>
          <c:dPt>
            <c:idx val="1"/>
            <c:invertIfNegative val="0"/>
            <c:bubble3D val="0"/>
            <c:spPr>
              <a:pattFill prst="pct10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D668-FC46-AFE4-8B2967589562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668-FC46-AFE4-8B2967589562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/>
              </a:solidFill>
              <a:ln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D668-FC46-AFE4-8B2967589562}"/>
              </c:ext>
            </c:extLst>
          </c:dPt>
          <c:dLbls>
            <c:dLbl>
              <c:idx val="0"/>
              <c:layout>
                <c:manualLayout>
                  <c:x val="-2.5522718659570388E-17"/>
                  <c:y val="-1.934015797254230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D668-FC46-AFE4-8B2967589562}"/>
                </c:ext>
              </c:extLst>
            </c:dLbl>
            <c:dLbl>
              <c:idx val="1"/>
              <c:layout>
                <c:manualLayout>
                  <c:x val="-5.1045437319140776E-17"/>
                  <c:y val="-0.1160409478352538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D668-FC46-AFE4-8B2967589562}"/>
                </c:ext>
              </c:extLst>
            </c:dLbl>
            <c:dLbl>
              <c:idx val="2"/>
              <c:layout>
                <c:manualLayout>
                  <c:x val="0"/>
                  <c:y val="-8.219567138330481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D668-FC46-AFE4-8B2967589562}"/>
                </c:ext>
              </c:extLst>
            </c:dLbl>
            <c:dLbl>
              <c:idx val="3"/>
              <c:layout>
                <c:manualLayout>
                  <c:x val="-2.7843287454757397E-3"/>
                  <c:y val="-9.670078986271152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D668-FC46-AFE4-8B296758956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(Porosity!$U$22,Porosity!$U$28,Porosity!$U$34,Porosity!$U$40)</c:f>
                <c:numCache>
                  <c:formatCode>General</c:formatCode>
                  <c:ptCount val="4"/>
                  <c:pt idx="0">
                    <c:v>0.4806245936279161</c:v>
                  </c:pt>
                  <c:pt idx="1">
                    <c:v>1.490861048745544</c:v>
                  </c:pt>
                  <c:pt idx="2">
                    <c:v>0.99331096171675581</c:v>
                  </c:pt>
                  <c:pt idx="3">
                    <c:v>1.3029453813060115</c:v>
                  </c:pt>
                </c:numCache>
              </c:numRef>
            </c:plus>
            <c:minus>
              <c:numRef>
                <c:f>(Porosity!$U$22,Porosity!$U$28,Porosity!$U$34,Porosity!$U$40)</c:f>
                <c:numCache>
                  <c:formatCode>General</c:formatCode>
                  <c:ptCount val="4"/>
                  <c:pt idx="0">
                    <c:v>0.4806245936279161</c:v>
                  </c:pt>
                  <c:pt idx="1">
                    <c:v>1.490861048745544</c:v>
                  </c:pt>
                  <c:pt idx="2">
                    <c:v>0.99331096171675581</c:v>
                  </c:pt>
                  <c:pt idx="3">
                    <c:v>1.3029453813060115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Porosity!$A$43:$A$46</c:f>
              <c:strCache>
                <c:ptCount val="4"/>
                <c:pt idx="0">
                  <c:v>C</c:v>
                </c:pt>
                <c:pt idx="1">
                  <c:v>HSD</c:v>
                </c:pt>
                <c:pt idx="2">
                  <c:v>MID</c:v>
                </c:pt>
                <c:pt idx="3">
                  <c:v>HEW</c:v>
                </c:pt>
              </c:strCache>
            </c:strRef>
          </c:cat>
          <c:val>
            <c:numRef>
              <c:f>Porosity!$M$43:$M$46</c:f>
              <c:numCache>
                <c:formatCode>General</c:formatCode>
                <c:ptCount val="4"/>
                <c:pt idx="0">
                  <c:v>55.45</c:v>
                </c:pt>
                <c:pt idx="1">
                  <c:v>56.93</c:v>
                </c:pt>
                <c:pt idx="2">
                  <c:v>56.47</c:v>
                </c:pt>
                <c:pt idx="3" formatCode="0.00">
                  <c:v>54.78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68-FC46-AFE4-8B296758956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04926703"/>
        <c:axId val="1139512159"/>
      </c:barChart>
      <c:catAx>
        <c:axId val="110492670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Sample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en-US"/>
          </a:p>
        </c:txPr>
        <c:crossAx val="1139512159"/>
        <c:crosses val="autoZero"/>
        <c:auto val="1"/>
        <c:lblAlgn val="ctr"/>
        <c:lblOffset val="100"/>
        <c:noMultiLvlLbl val="0"/>
      </c:catAx>
      <c:valAx>
        <c:axId val="113951215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r>
                  <a:rPr lang="en-GB" sz="90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</a:rPr>
                  <a:t>Mean</a:t>
                </a:r>
                <a:r>
                  <a:rPr lang="en-GB" sz="9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</a:rPr>
                  <a:t> area</a:t>
                </a:r>
                <a:r>
                  <a:rPr lang="en-GB" sz="90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</a:rPr>
                  <a:t> of cells</a:t>
                </a:r>
                <a:r>
                  <a:rPr lang="en-GB" sz="9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</a:rPr>
                  <a:t> (%)</a:t>
                </a:r>
                <a:endParaRPr lang="en-GB" sz="900">
                  <a:solidFill>
                    <a:sysClr val="windowText" lastClr="000000"/>
                  </a:solidFill>
                  <a:latin typeface="Verdana" panose="020B0604030504040204" pitchFamily="34" charset="0"/>
                  <a:ea typeface="Verdana" panose="020B060403050404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Verdana" panose="020B0604030504040204" pitchFamily="34" charset="0"/>
                  <a:ea typeface="Verdana" panose="020B0604030504040204" pitchFamily="34" charset="0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en-US"/>
          </a:p>
        </c:txPr>
        <c:crossAx val="11049267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0A8-7E43-8C96-21EC2B2D75E2}"/>
              </c:ext>
            </c:extLst>
          </c:dPt>
          <c:dPt>
            <c:idx val="1"/>
            <c:invertIfNegative val="0"/>
            <c:bubble3D val="0"/>
            <c:spPr>
              <a:pattFill prst="pct10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D0A8-7E43-8C96-21EC2B2D75E2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0A8-7E43-8C96-21EC2B2D75E2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/>
              </a:solidFill>
              <a:ln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D0A8-7E43-8C96-21EC2B2D75E2}"/>
              </c:ext>
            </c:extLst>
          </c:dPt>
          <c:errBars>
            <c:errBarType val="both"/>
            <c:errValType val="cust"/>
            <c:noEndCap val="0"/>
            <c:plus>
              <c:numRef>
                <c:f>(Porosity!$P$22,Porosity!$P$28,Porosity!$P$34,Porosity!$P$40)</c:f>
                <c:numCache>
                  <c:formatCode>General</c:formatCode>
                  <c:ptCount val="4"/>
                  <c:pt idx="0">
                    <c:v>88.622231973698334</c:v>
                  </c:pt>
                  <c:pt idx="1">
                    <c:v>122.36502768356652</c:v>
                  </c:pt>
                  <c:pt idx="2">
                    <c:v>49.211448532497663</c:v>
                  </c:pt>
                  <c:pt idx="3">
                    <c:v>91.866025638789154</c:v>
                  </c:pt>
                </c:numCache>
              </c:numRef>
            </c:plus>
            <c:minus>
              <c:numRef>
                <c:f>(Porosity!$P$22,Porosity!$P$28,Porosity!$P$34,Porosity!$P$40)</c:f>
                <c:numCache>
                  <c:formatCode>General</c:formatCode>
                  <c:ptCount val="4"/>
                  <c:pt idx="0">
                    <c:v>88.622231973698334</c:v>
                  </c:pt>
                  <c:pt idx="1">
                    <c:v>122.36502768356652</c:v>
                  </c:pt>
                  <c:pt idx="2">
                    <c:v>49.211448532497663</c:v>
                  </c:pt>
                  <c:pt idx="3">
                    <c:v>91.866025638789154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Porosity!$A$43:$A$46</c:f>
              <c:strCache>
                <c:ptCount val="4"/>
                <c:pt idx="0">
                  <c:v>C</c:v>
                </c:pt>
                <c:pt idx="1">
                  <c:v>HSD</c:v>
                </c:pt>
                <c:pt idx="2">
                  <c:v>MID</c:v>
                </c:pt>
                <c:pt idx="3">
                  <c:v>HEW</c:v>
                </c:pt>
              </c:strCache>
            </c:strRef>
          </c:cat>
          <c:val>
            <c:numRef>
              <c:f>Porosity!$N$43:$N$46</c:f>
              <c:numCache>
                <c:formatCode>General</c:formatCode>
                <c:ptCount val="4"/>
                <c:pt idx="0">
                  <c:v>1223.5</c:v>
                </c:pt>
                <c:pt idx="1">
                  <c:v>1193</c:v>
                </c:pt>
                <c:pt idx="2">
                  <c:v>1279.17</c:v>
                </c:pt>
                <c:pt idx="3">
                  <c:v>1316.17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A8-7E43-8C96-21EC2B2D75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50615423"/>
        <c:axId val="1094305247"/>
      </c:barChart>
      <c:catAx>
        <c:axId val="650615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4305247"/>
        <c:crosses val="autoZero"/>
        <c:auto val="1"/>
        <c:lblAlgn val="ctr"/>
        <c:lblOffset val="100"/>
        <c:noMultiLvlLbl val="0"/>
      </c:catAx>
      <c:valAx>
        <c:axId val="10943052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Mean number</a:t>
                </a:r>
                <a:r>
                  <a:rPr lang="en-GB" baseline="0"/>
                  <a:t> of cells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06154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Number of cells / Standardized coefficients
(95% conf. interval)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2A7498"/>
            </a:solidFill>
            <a:ln>
              <a:solidFill>
                <a:srgbClr val="2A7498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errBars>
            <c:errBarType val="both"/>
            <c:errValType val="cust"/>
            <c:noEndCap val="0"/>
            <c:plus>
              <c:numLit>
                <c:formatCode>General</c:formatCode>
                <c:ptCount val="4"/>
                <c:pt idx="0">
                  <c:v>0.49614249729906817</c:v>
                </c:pt>
                <c:pt idx="1">
                  <c:v>0.49614249729906823</c:v>
                </c:pt>
                <c:pt idx="2">
                  <c:v>0.49614249729906817</c:v>
                </c:pt>
                <c:pt idx="3">
                  <c:v>-</c:v>
                </c:pt>
              </c:numLit>
            </c:plus>
            <c:minus>
              <c:numLit>
                <c:formatCode>General</c:formatCode>
                <c:ptCount val="4"/>
                <c:pt idx="0">
                  <c:v>0.49614249729906817</c:v>
                </c:pt>
                <c:pt idx="1">
                  <c:v>0.49614249729906812</c:v>
                </c:pt>
                <c:pt idx="2">
                  <c:v>0.49614249729906817</c:v>
                </c:pt>
                <c:pt idx="3">
                  <c:v>0</c:v>
                </c:pt>
              </c:numLit>
            </c:minus>
          </c:errBars>
          <c:cat>
            <c:strRef>
              <c:f>'ANOVA_Number of cells'!$B$86:$B$89</c:f>
              <c:strCache>
                <c:ptCount val="4"/>
                <c:pt idx="0">
                  <c:v>Samplie-C</c:v>
                </c:pt>
                <c:pt idx="1">
                  <c:v>Samplie-HEW</c:v>
                </c:pt>
                <c:pt idx="2">
                  <c:v>Samplie-HSD</c:v>
                </c:pt>
                <c:pt idx="3">
                  <c:v>Samplie-MID</c:v>
                </c:pt>
              </c:strCache>
            </c:strRef>
          </c:cat>
          <c:val>
            <c:numRef>
              <c:f>'ANOVA_Number of cells'!$C$86:$C$89</c:f>
              <c:numCache>
                <c:formatCode>0.000</c:formatCode>
                <c:ptCount val="4"/>
                <c:pt idx="0">
                  <c:v>-0.24988860674934815</c:v>
                </c:pt>
                <c:pt idx="1">
                  <c:v>0.16609362484537241</c:v>
                </c:pt>
                <c:pt idx="2">
                  <c:v>-0.38680362182458999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E5-411E-8F01-756670DC4E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-30"/>
        <c:axId val="748368064"/>
        <c:axId val="779167808"/>
      </c:barChart>
      <c:catAx>
        <c:axId val="748368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Variable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one"/>
        <c:txPr>
          <a:bodyPr rot="0" vert="horz"/>
          <a:lstStyle/>
          <a:p>
            <a:pPr>
              <a:defRPr sz="700"/>
            </a:pPr>
            <a:endParaRPr lang="en-US"/>
          </a:p>
        </c:txPr>
        <c:crossAx val="779167808"/>
        <c:crosses val="autoZero"/>
        <c:auto val="1"/>
        <c:lblAlgn val="ctr"/>
        <c:lblOffset val="100"/>
        <c:noMultiLvlLbl val="0"/>
      </c:catAx>
      <c:valAx>
        <c:axId val="77916780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Standardized coefficients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748368064"/>
        <c:crosses val="autoZero"/>
        <c:crossBetween val="between"/>
      </c:valAx>
      <c:spPr>
        <a:ln>
          <a:solidFill>
            <a:srgbClr val="C0C0C0"/>
          </a:solidFill>
          <a:prstDash val="solid"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Number of cells / Standardized residuals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/>
          </c:tx>
          <c:spPr>
            <a:ln w="19050">
              <a:noFill/>
            </a:ln>
            <a:effectLst/>
          </c:spPr>
          <c:marker>
            <c:symbol val="circle"/>
            <c:size val="3"/>
          </c:marker>
          <c:dPt>
            <c:idx val="0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1087-471A-9240-DDD3773E6D08}"/>
              </c:ext>
            </c:extLst>
          </c:dPt>
          <c:dPt>
            <c:idx val="1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1087-471A-9240-DDD3773E6D08}"/>
              </c:ext>
            </c:extLst>
          </c:dPt>
          <c:dPt>
            <c:idx val="2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1087-471A-9240-DDD3773E6D08}"/>
              </c:ext>
            </c:extLst>
          </c:dPt>
          <c:dPt>
            <c:idx val="3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1087-471A-9240-DDD3773E6D08}"/>
              </c:ext>
            </c:extLst>
          </c:dPt>
          <c:dPt>
            <c:idx val="4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1087-471A-9240-DDD3773E6D08}"/>
              </c:ext>
            </c:extLst>
          </c:dPt>
          <c:dPt>
            <c:idx val="5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1087-471A-9240-DDD3773E6D08}"/>
              </c:ext>
            </c:extLst>
          </c:dPt>
          <c:dPt>
            <c:idx val="6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1087-471A-9240-DDD3773E6D08}"/>
              </c:ext>
            </c:extLst>
          </c:dPt>
          <c:dPt>
            <c:idx val="7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1087-471A-9240-DDD3773E6D08}"/>
              </c:ext>
            </c:extLst>
          </c:dPt>
          <c:dPt>
            <c:idx val="8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1087-471A-9240-DDD3773E6D08}"/>
              </c:ext>
            </c:extLst>
          </c:dPt>
          <c:dPt>
            <c:idx val="9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1087-471A-9240-DDD3773E6D08}"/>
              </c:ext>
            </c:extLst>
          </c:dPt>
          <c:dPt>
            <c:idx val="10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087-471A-9240-DDD3773E6D08}"/>
              </c:ext>
            </c:extLst>
          </c:dPt>
          <c:dPt>
            <c:idx val="11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087-471A-9240-DDD3773E6D08}"/>
              </c:ext>
            </c:extLst>
          </c:dPt>
          <c:dPt>
            <c:idx val="12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087-471A-9240-DDD3773E6D08}"/>
              </c:ext>
            </c:extLst>
          </c:dPt>
          <c:dPt>
            <c:idx val="13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087-471A-9240-DDD3773E6D08}"/>
              </c:ext>
            </c:extLst>
          </c:dPt>
          <c:dPt>
            <c:idx val="14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1087-471A-9240-DDD3773E6D08}"/>
              </c:ext>
            </c:extLst>
          </c:dPt>
          <c:dPt>
            <c:idx val="15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087-471A-9240-DDD3773E6D08}"/>
              </c:ext>
            </c:extLst>
          </c:dPt>
          <c:dPt>
            <c:idx val="16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1087-471A-9240-DDD3773E6D08}"/>
              </c:ext>
            </c:extLst>
          </c:dPt>
          <c:dPt>
            <c:idx val="17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1087-471A-9240-DDD3773E6D08}"/>
              </c:ext>
            </c:extLst>
          </c:dPt>
          <c:dPt>
            <c:idx val="18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1087-471A-9240-DDD3773E6D08}"/>
              </c:ext>
            </c:extLst>
          </c:dPt>
          <c:dPt>
            <c:idx val="19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087-471A-9240-DDD3773E6D08}"/>
              </c:ext>
            </c:extLst>
          </c:dPt>
          <c:dPt>
            <c:idx val="20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1087-471A-9240-DDD3773E6D08}"/>
              </c:ext>
            </c:extLst>
          </c:dPt>
          <c:dPt>
            <c:idx val="21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087-471A-9240-DDD3773E6D08}"/>
              </c:ext>
            </c:extLst>
          </c:dPt>
          <c:dPt>
            <c:idx val="22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1087-471A-9240-DDD3773E6D08}"/>
              </c:ext>
            </c:extLst>
          </c:dPt>
          <c:dPt>
            <c:idx val="23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8-1087-471A-9240-DDD3773E6D08}"/>
              </c:ext>
            </c:extLst>
          </c:dPt>
          <c:xVal>
            <c:numRef>
              <c:f>XLSTAT_20240328_124446_1_HID!$C$2:$C$25</c:f>
              <c:numCache>
                <c:formatCode>0.000</c:formatCode>
                <c:ptCount val="24"/>
                <c:pt idx="0">
                  <c:v>1200</c:v>
                </c:pt>
                <c:pt idx="1">
                  <c:v>1102</c:v>
                </c:pt>
                <c:pt idx="2">
                  <c:v>1313</c:v>
                </c:pt>
                <c:pt idx="3">
                  <c:v>1340</c:v>
                </c:pt>
                <c:pt idx="4">
                  <c:v>1209</c:v>
                </c:pt>
                <c:pt idx="5">
                  <c:v>1177</c:v>
                </c:pt>
                <c:pt idx="6">
                  <c:v>1195</c:v>
                </c:pt>
                <c:pt idx="7">
                  <c:v>1183</c:v>
                </c:pt>
                <c:pt idx="8">
                  <c:v>1370</c:v>
                </c:pt>
                <c:pt idx="9">
                  <c:v>1253</c:v>
                </c:pt>
                <c:pt idx="10">
                  <c:v>1161</c:v>
                </c:pt>
                <c:pt idx="11">
                  <c:v>996</c:v>
                </c:pt>
                <c:pt idx="12">
                  <c:v>1302</c:v>
                </c:pt>
                <c:pt idx="13">
                  <c:v>1362</c:v>
                </c:pt>
                <c:pt idx="14">
                  <c:v>1256</c:v>
                </c:pt>
                <c:pt idx="15">
                  <c:v>1267</c:v>
                </c:pt>
                <c:pt idx="16">
                  <c:v>1216</c:v>
                </c:pt>
                <c:pt idx="17">
                  <c:v>1272</c:v>
                </c:pt>
                <c:pt idx="18">
                  <c:v>1352</c:v>
                </c:pt>
                <c:pt idx="19">
                  <c:v>1194</c:v>
                </c:pt>
                <c:pt idx="20">
                  <c:v>1398</c:v>
                </c:pt>
                <c:pt idx="21">
                  <c:v>1431</c:v>
                </c:pt>
                <c:pt idx="22">
                  <c:v>1264</c:v>
                </c:pt>
                <c:pt idx="23">
                  <c:v>1258</c:v>
                </c:pt>
              </c:numCache>
            </c:numRef>
          </c:xVal>
          <c:yVal>
            <c:numRef>
              <c:f>XLSTAT_20240328_124446_1_HID!$F$2:$F$25</c:f>
              <c:numCache>
                <c:formatCode>0.000</c:formatCode>
                <c:ptCount val="24"/>
                <c:pt idx="0">
                  <c:v>-0.25607002254156458</c:v>
                </c:pt>
                <c:pt idx="1">
                  <c:v>-1.323936499523398</c:v>
                </c:pt>
                <c:pt idx="2">
                  <c:v>0.97524540499871271</c:v>
                </c:pt>
                <c:pt idx="3">
                  <c:v>1.2694535160039118</c:v>
                </c:pt>
                <c:pt idx="4">
                  <c:v>-0.15800065220649823</c:v>
                </c:pt>
                <c:pt idx="5">
                  <c:v>-0.50669174673117856</c:v>
                </c:pt>
                <c:pt idx="6">
                  <c:v>2.1793193407792517E-2</c:v>
                </c:pt>
                <c:pt idx="7">
                  <c:v>-0.10896596703896259</c:v>
                </c:pt>
                <c:pt idx="8">
                  <c:v>1.9286976165896379</c:v>
                </c:pt>
                <c:pt idx="9">
                  <c:v>0.65379580223377554</c:v>
                </c:pt>
                <c:pt idx="10">
                  <c:v>-0.34869109452468028</c:v>
                </c:pt>
                <c:pt idx="11">
                  <c:v>-2.146629550667563</c:v>
                </c:pt>
                <c:pt idx="12">
                  <c:v>0.24880562473895881</c:v>
                </c:pt>
                <c:pt idx="13">
                  <c:v>0.90260142697273438</c:v>
                </c:pt>
                <c:pt idx="14">
                  <c:v>-0.25243782364026912</c:v>
                </c:pt>
                <c:pt idx="15">
                  <c:v>-0.13257525989741026</c:v>
                </c:pt>
                <c:pt idx="16">
                  <c:v>-0.68830169179611944</c:v>
                </c:pt>
                <c:pt idx="17">
                  <c:v>-7.8092276377928968E-2</c:v>
                </c:pt>
                <c:pt idx="18">
                  <c:v>0.3904613818896151</c:v>
                </c:pt>
                <c:pt idx="19">
                  <c:v>-1.3312008973259939</c:v>
                </c:pt>
                <c:pt idx="20">
                  <c:v>0.89170483026884306</c:v>
                </c:pt>
                <c:pt idx="21">
                  <c:v>1.2512925214974195</c:v>
                </c:pt>
                <c:pt idx="22">
                  <c:v>-0.56843912805325569</c:v>
                </c:pt>
                <c:pt idx="23">
                  <c:v>-0.63381870827663322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087-471A-9240-DDD3773E6D08}"/>
            </c:ext>
          </c:extLst>
        </c:ser>
        <c:ser>
          <c:idx val="1"/>
          <c:order val="1"/>
          <c:tx>
            <c:v>C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1102</c:v>
              </c:pt>
            </c:numLit>
          </c:xVal>
          <c:yVal>
            <c:numLit>
              <c:formatCode>General</c:formatCode>
              <c:ptCount val="1"/>
              <c:pt idx="0">
                <c:v>-1.323936499523398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1087-471A-9240-DDD3773E6D08}"/>
            </c:ext>
          </c:extLst>
        </c:ser>
        <c:ser>
          <c:idx val="2"/>
          <c:order val="2"/>
          <c:tx>
            <c:v>HEW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1194</c:v>
              </c:pt>
            </c:numLit>
          </c:xVal>
          <c:yVal>
            <c:numLit>
              <c:formatCode>General</c:formatCode>
              <c:ptCount val="1"/>
              <c:pt idx="0">
                <c:v>-1.3312008973259939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1087-471A-9240-DDD3773E6D08}"/>
            </c:ext>
          </c:extLst>
        </c:ser>
        <c:ser>
          <c:idx val="3"/>
          <c:order val="3"/>
          <c:tx>
            <c:v>HSD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1183</c:v>
              </c:pt>
            </c:numLit>
          </c:xVal>
          <c:yVal>
            <c:numLit>
              <c:formatCode>General</c:formatCode>
              <c:ptCount val="1"/>
              <c:pt idx="0">
                <c:v>-0.10896596703896259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1087-471A-9240-DDD3773E6D08}"/>
            </c:ext>
          </c:extLst>
        </c:ser>
        <c:ser>
          <c:idx val="4"/>
          <c:order val="4"/>
          <c:tx>
            <c:v>MID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1362</c:v>
              </c:pt>
            </c:numLit>
          </c:xVal>
          <c:yVal>
            <c:numLit>
              <c:formatCode>General</c:formatCode>
              <c:ptCount val="1"/>
              <c:pt idx="0">
                <c:v>0.90260142697273438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1087-471A-9240-DDD3773E6D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8369504"/>
        <c:axId val="779169792"/>
      </c:scatterChart>
      <c:valAx>
        <c:axId val="748369504"/>
        <c:scaling>
          <c:orientation val="minMax"/>
          <c:max val="1500"/>
          <c:min val="900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Number of cells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700"/>
            </a:pPr>
            <a:endParaRPr lang="en-US"/>
          </a:p>
        </c:txPr>
        <c:crossAx val="779169792"/>
        <c:crosses val="autoZero"/>
        <c:crossBetween val="midCat"/>
      </c:valAx>
      <c:valAx>
        <c:axId val="779169792"/>
        <c:scaling>
          <c:orientation val="minMax"/>
          <c:max val="2"/>
          <c:min val="-2.5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Standardized residuals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748369504"/>
        <c:crosses val="autoZero"/>
        <c:crossBetween val="midCat"/>
      </c:valAx>
      <c:spPr>
        <a:ln>
          <a:solidFill>
            <a:srgbClr val="C0C0C0"/>
          </a:solidFill>
          <a:prstDash val="solid"/>
        </a:ln>
      </c:spPr>
    </c:plotArea>
    <c:legend>
      <c:legendPos val="b"/>
      <c:legendEntry>
        <c:idx val="0"/>
        <c:delete val="1"/>
      </c:legendEntry>
      <c:overlay val="0"/>
      <c:spPr>
        <a:ln w="6350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/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Pred(Number of cells) / Standardized residuals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/>
          </c:tx>
          <c:spPr>
            <a:ln w="19050">
              <a:noFill/>
            </a:ln>
            <a:effectLst/>
          </c:spPr>
          <c:marker>
            <c:symbol val="circle"/>
            <c:size val="3"/>
          </c:marker>
          <c:dPt>
            <c:idx val="0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E85B-4B19-9FC6-86A62D5CEAC1}"/>
              </c:ext>
            </c:extLst>
          </c:dPt>
          <c:dPt>
            <c:idx val="1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E85B-4B19-9FC6-86A62D5CEAC1}"/>
              </c:ext>
            </c:extLst>
          </c:dPt>
          <c:dPt>
            <c:idx val="2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E85B-4B19-9FC6-86A62D5CEAC1}"/>
              </c:ext>
            </c:extLst>
          </c:dPt>
          <c:dPt>
            <c:idx val="3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E85B-4B19-9FC6-86A62D5CEAC1}"/>
              </c:ext>
            </c:extLst>
          </c:dPt>
          <c:dPt>
            <c:idx val="4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E85B-4B19-9FC6-86A62D5CEAC1}"/>
              </c:ext>
            </c:extLst>
          </c:dPt>
          <c:dPt>
            <c:idx val="5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E85B-4B19-9FC6-86A62D5CEAC1}"/>
              </c:ext>
            </c:extLst>
          </c:dPt>
          <c:dPt>
            <c:idx val="6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E85B-4B19-9FC6-86A62D5CEAC1}"/>
              </c:ext>
            </c:extLst>
          </c:dPt>
          <c:dPt>
            <c:idx val="7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E85B-4B19-9FC6-86A62D5CEAC1}"/>
              </c:ext>
            </c:extLst>
          </c:dPt>
          <c:dPt>
            <c:idx val="8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E85B-4B19-9FC6-86A62D5CEAC1}"/>
              </c:ext>
            </c:extLst>
          </c:dPt>
          <c:dPt>
            <c:idx val="9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E85B-4B19-9FC6-86A62D5CEAC1}"/>
              </c:ext>
            </c:extLst>
          </c:dPt>
          <c:dPt>
            <c:idx val="10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E85B-4B19-9FC6-86A62D5CEAC1}"/>
              </c:ext>
            </c:extLst>
          </c:dPt>
          <c:dPt>
            <c:idx val="11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E85B-4B19-9FC6-86A62D5CEAC1}"/>
              </c:ext>
            </c:extLst>
          </c:dPt>
          <c:dPt>
            <c:idx val="12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E85B-4B19-9FC6-86A62D5CEAC1}"/>
              </c:ext>
            </c:extLst>
          </c:dPt>
          <c:dPt>
            <c:idx val="13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E85B-4B19-9FC6-86A62D5CEAC1}"/>
              </c:ext>
            </c:extLst>
          </c:dPt>
          <c:dPt>
            <c:idx val="14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E85B-4B19-9FC6-86A62D5CEAC1}"/>
              </c:ext>
            </c:extLst>
          </c:dPt>
          <c:dPt>
            <c:idx val="15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E85B-4B19-9FC6-86A62D5CEAC1}"/>
              </c:ext>
            </c:extLst>
          </c:dPt>
          <c:dPt>
            <c:idx val="16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E85B-4B19-9FC6-86A62D5CEAC1}"/>
              </c:ext>
            </c:extLst>
          </c:dPt>
          <c:dPt>
            <c:idx val="17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E85B-4B19-9FC6-86A62D5CEAC1}"/>
              </c:ext>
            </c:extLst>
          </c:dPt>
          <c:dPt>
            <c:idx val="18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E85B-4B19-9FC6-86A62D5CEAC1}"/>
              </c:ext>
            </c:extLst>
          </c:dPt>
          <c:dPt>
            <c:idx val="19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E85B-4B19-9FC6-86A62D5CEAC1}"/>
              </c:ext>
            </c:extLst>
          </c:dPt>
          <c:dPt>
            <c:idx val="20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E85B-4B19-9FC6-86A62D5CEAC1}"/>
              </c:ext>
            </c:extLst>
          </c:dPt>
          <c:dPt>
            <c:idx val="21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E85B-4B19-9FC6-86A62D5CEAC1}"/>
              </c:ext>
            </c:extLst>
          </c:dPt>
          <c:dPt>
            <c:idx val="22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E85B-4B19-9FC6-86A62D5CEAC1}"/>
              </c:ext>
            </c:extLst>
          </c:dPt>
          <c:dPt>
            <c:idx val="23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8-E85B-4B19-9FC6-86A62D5CEAC1}"/>
              </c:ext>
            </c:extLst>
          </c:dPt>
          <c:xVal>
            <c:numRef>
              <c:f>XLSTAT_20240328_124446_1_HID!$D$2:$D$25</c:f>
              <c:numCache>
                <c:formatCode>0.000</c:formatCode>
                <c:ptCount val="24"/>
                <c:pt idx="0">
                  <c:v>1223.5000000000002</c:v>
                </c:pt>
                <c:pt idx="1">
                  <c:v>1223.5000000000002</c:v>
                </c:pt>
                <c:pt idx="2">
                  <c:v>1223.5000000000002</c:v>
                </c:pt>
                <c:pt idx="3">
                  <c:v>1223.5000000000002</c:v>
                </c:pt>
                <c:pt idx="4">
                  <c:v>1223.5000000000002</c:v>
                </c:pt>
                <c:pt idx="5">
                  <c:v>1223.5000000000002</c:v>
                </c:pt>
                <c:pt idx="6">
                  <c:v>1193</c:v>
                </c:pt>
                <c:pt idx="7">
                  <c:v>1193</c:v>
                </c:pt>
                <c:pt idx="8">
                  <c:v>1193</c:v>
                </c:pt>
                <c:pt idx="9">
                  <c:v>1193</c:v>
                </c:pt>
                <c:pt idx="10">
                  <c:v>1193</c:v>
                </c:pt>
                <c:pt idx="11">
                  <c:v>1193</c:v>
                </c:pt>
                <c:pt idx="12">
                  <c:v>1279.1666666666672</c:v>
                </c:pt>
                <c:pt idx="13">
                  <c:v>1279.1666666666672</c:v>
                </c:pt>
                <c:pt idx="14">
                  <c:v>1279.1666666666672</c:v>
                </c:pt>
                <c:pt idx="15">
                  <c:v>1279.1666666666672</c:v>
                </c:pt>
                <c:pt idx="16">
                  <c:v>1279.1666666666672</c:v>
                </c:pt>
                <c:pt idx="17">
                  <c:v>1279.1666666666672</c:v>
                </c:pt>
                <c:pt idx="18">
                  <c:v>1316.1666666666667</c:v>
                </c:pt>
                <c:pt idx="19">
                  <c:v>1316.1666666666667</c:v>
                </c:pt>
                <c:pt idx="20">
                  <c:v>1316.1666666666667</c:v>
                </c:pt>
                <c:pt idx="21">
                  <c:v>1316.1666666666667</c:v>
                </c:pt>
                <c:pt idx="22">
                  <c:v>1316.1666666666667</c:v>
                </c:pt>
                <c:pt idx="23">
                  <c:v>1316.1666666666667</c:v>
                </c:pt>
              </c:numCache>
            </c:numRef>
          </c:xVal>
          <c:yVal>
            <c:numRef>
              <c:f>XLSTAT_20240328_124446_1_HID!$F$2:$F$25</c:f>
              <c:numCache>
                <c:formatCode>0.000</c:formatCode>
                <c:ptCount val="24"/>
                <c:pt idx="0">
                  <c:v>-0.25607002254156458</c:v>
                </c:pt>
                <c:pt idx="1">
                  <c:v>-1.323936499523398</c:v>
                </c:pt>
                <c:pt idx="2">
                  <c:v>0.97524540499871271</c:v>
                </c:pt>
                <c:pt idx="3">
                  <c:v>1.2694535160039118</c:v>
                </c:pt>
                <c:pt idx="4">
                  <c:v>-0.15800065220649823</c:v>
                </c:pt>
                <c:pt idx="5">
                  <c:v>-0.50669174673117856</c:v>
                </c:pt>
                <c:pt idx="6">
                  <c:v>2.1793193407792517E-2</c:v>
                </c:pt>
                <c:pt idx="7">
                  <c:v>-0.10896596703896259</c:v>
                </c:pt>
                <c:pt idx="8">
                  <c:v>1.9286976165896379</c:v>
                </c:pt>
                <c:pt idx="9">
                  <c:v>0.65379580223377554</c:v>
                </c:pt>
                <c:pt idx="10">
                  <c:v>-0.34869109452468028</c:v>
                </c:pt>
                <c:pt idx="11">
                  <c:v>-2.146629550667563</c:v>
                </c:pt>
                <c:pt idx="12">
                  <c:v>0.24880562473895881</c:v>
                </c:pt>
                <c:pt idx="13">
                  <c:v>0.90260142697273438</c:v>
                </c:pt>
                <c:pt idx="14">
                  <c:v>-0.25243782364026912</c:v>
                </c:pt>
                <c:pt idx="15">
                  <c:v>-0.13257525989741026</c:v>
                </c:pt>
                <c:pt idx="16">
                  <c:v>-0.68830169179611944</c:v>
                </c:pt>
                <c:pt idx="17">
                  <c:v>-7.8092276377928968E-2</c:v>
                </c:pt>
                <c:pt idx="18">
                  <c:v>0.3904613818896151</c:v>
                </c:pt>
                <c:pt idx="19">
                  <c:v>-1.3312008973259939</c:v>
                </c:pt>
                <c:pt idx="20">
                  <c:v>0.89170483026884306</c:v>
                </c:pt>
                <c:pt idx="21">
                  <c:v>1.2512925214974195</c:v>
                </c:pt>
                <c:pt idx="22">
                  <c:v>-0.56843912805325569</c:v>
                </c:pt>
                <c:pt idx="23">
                  <c:v>-0.63381870827663322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85B-4B19-9FC6-86A62D5CEAC1}"/>
            </c:ext>
          </c:extLst>
        </c:ser>
        <c:ser>
          <c:idx val="1"/>
          <c:order val="1"/>
          <c:tx>
            <c:v>C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1223.5000000000002</c:v>
              </c:pt>
            </c:numLit>
          </c:xVal>
          <c:yVal>
            <c:numLit>
              <c:formatCode>General</c:formatCode>
              <c:ptCount val="1"/>
              <c:pt idx="0">
                <c:v>-1.323936499523398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E85B-4B19-9FC6-86A62D5CEAC1}"/>
            </c:ext>
          </c:extLst>
        </c:ser>
        <c:ser>
          <c:idx val="2"/>
          <c:order val="2"/>
          <c:tx>
            <c:v>HEW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1316.1666666666667</c:v>
              </c:pt>
            </c:numLit>
          </c:xVal>
          <c:yVal>
            <c:numLit>
              <c:formatCode>General</c:formatCode>
              <c:ptCount val="1"/>
              <c:pt idx="0">
                <c:v>-1.3312008973259939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E85B-4B19-9FC6-86A62D5CEAC1}"/>
            </c:ext>
          </c:extLst>
        </c:ser>
        <c:ser>
          <c:idx val="3"/>
          <c:order val="3"/>
          <c:tx>
            <c:v>HSD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1193</c:v>
              </c:pt>
            </c:numLit>
          </c:xVal>
          <c:yVal>
            <c:numLit>
              <c:formatCode>General</c:formatCode>
              <c:ptCount val="1"/>
              <c:pt idx="0">
                <c:v>-0.10896596703896259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E85B-4B19-9FC6-86A62D5CEAC1}"/>
            </c:ext>
          </c:extLst>
        </c:ser>
        <c:ser>
          <c:idx val="4"/>
          <c:order val="4"/>
          <c:tx>
            <c:v>MID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1279.1666666666672</c:v>
              </c:pt>
            </c:numLit>
          </c:xVal>
          <c:yVal>
            <c:numLit>
              <c:formatCode>General</c:formatCode>
              <c:ptCount val="1"/>
              <c:pt idx="0">
                <c:v>0.90260142697273438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E85B-4B19-9FC6-86A62D5CEA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4197088"/>
        <c:axId val="779171280"/>
      </c:scatterChart>
      <c:valAx>
        <c:axId val="744197088"/>
        <c:scaling>
          <c:orientation val="minMax"/>
          <c:max val="1330"/>
          <c:min val="1190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Pred(Number of cells)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700"/>
            </a:pPr>
            <a:endParaRPr lang="en-US"/>
          </a:p>
        </c:txPr>
        <c:crossAx val="779171280"/>
        <c:crosses val="autoZero"/>
        <c:crossBetween val="midCat"/>
      </c:valAx>
      <c:valAx>
        <c:axId val="779171280"/>
        <c:scaling>
          <c:orientation val="minMax"/>
          <c:max val="2"/>
          <c:min val="-2.5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Standardized residuals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744197088"/>
        <c:crosses val="autoZero"/>
        <c:crossBetween val="midCat"/>
      </c:valAx>
      <c:spPr>
        <a:ln>
          <a:solidFill>
            <a:srgbClr val="C0C0C0"/>
          </a:solidFill>
          <a:prstDash val="solid"/>
        </a:ln>
      </c:spPr>
    </c:plotArea>
    <c:legend>
      <c:legendPos val="b"/>
      <c:legendEntry>
        <c:idx val="0"/>
        <c:delete val="1"/>
      </c:legendEntry>
      <c:overlay val="0"/>
      <c:spPr>
        <a:ln w="6350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/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Pred(Number of cells) - Number of cells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/>
          </c:tx>
          <c:spPr>
            <a:ln w="19050">
              <a:noFill/>
            </a:ln>
            <a:effectLst/>
          </c:spPr>
          <c:marker>
            <c:symbol val="circle"/>
            <c:size val="3"/>
          </c:marker>
          <c:dPt>
            <c:idx val="0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42BD-43E5-83D2-AB806A024FAB}"/>
              </c:ext>
            </c:extLst>
          </c:dPt>
          <c:dPt>
            <c:idx val="1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42BD-43E5-83D2-AB806A024FAB}"/>
              </c:ext>
            </c:extLst>
          </c:dPt>
          <c:dPt>
            <c:idx val="2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42BD-43E5-83D2-AB806A024FAB}"/>
              </c:ext>
            </c:extLst>
          </c:dPt>
          <c:dPt>
            <c:idx val="3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42BD-43E5-83D2-AB806A024FAB}"/>
              </c:ext>
            </c:extLst>
          </c:dPt>
          <c:dPt>
            <c:idx val="4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42BD-43E5-83D2-AB806A024FAB}"/>
              </c:ext>
            </c:extLst>
          </c:dPt>
          <c:dPt>
            <c:idx val="5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42BD-43E5-83D2-AB806A024FAB}"/>
              </c:ext>
            </c:extLst>
          </c:dPt>
          <c:dPt>
            <c:idx val="6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42BD-43E5-83D2-AB806A024FAB}"/>
              </c:ext>
            </c:extLst>
          </c:dPt>
          <c:dPt>
            <c:idx val="7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42BD-43E5-83D2-AB806A024FAB}"/>
              </c:ext>
            </c:extLst>
          </c:dPt>
          <c:dPt>
            <c:idx val="8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42BD-43E5-83D2-AB806A024FAB}"/>
              </c:ext>
            </c:extLst>
          </c:dPt>
          <c:dPt>
            <c:idx val="9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42BD-43E5-83D2-AB806A024FAB}"/>
              </c:ext>
            </c:extLst>
          </c:dPt>
          <c:dPt>
            <c:idx val="10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2BD-43E5-83D2-AB806A024FAB}"/>
              </c:ext>
            </c:extLst>
          </c:dPt>
          <c:dPt>
            <c:idx val="11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2BD-43E5-83D2-AB806A024FAB}"/>
              </c:ext>
            </c:extLst>
          </c:dPt>
          <c:dPt>
            <c:idx val="12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2BD-43E5-83D2-AB806A024FAB}"/>
              </c:ext>
            </c:extLst>
          </c:dPt>
          <c:dPt>
            <c:idx val="13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2BD-43E5-83D2-AB806A024FAB}"/>
              </c:ext>
            </c:extLst>
          </c:dPt>
          <c:dPt>
            <c:idx val="14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2BD-43E5-83D2-AB806A024FAB}"/>
              </c:ext>
            </c:extLst>
          </c:dPt>
          <c:dPt>
            <c:idx val="15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2BD-43E5-83D2-AB806A024FAB}"/>
              </c:ext>
            </c:extLst>
          </c:dPt>
          <c:dPt>
            <c:idx val="16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2BD-43E5-83D2-AB806A024FAB}"/>
              </c:ext>
            </c:extLst>
          </c:dPt>
          <c:dPt>
            <c:idx val="17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2BD-43E5-83D2-AB806A024FAB}"/>
              </c:ext>
            </c:extLst>
          </c:dPt>
          <c:dPt>
            <c:idx val="18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2BD-43E5-83D2-AB806A024FAB}"/>
              </c:ext>
            </c:extLst>
          </c:dPt>
          <c:dPt>
            <c:idx val="19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2BD-43E5-83D2-AB806A024FAB}"/>
              </c:ext>
            </c:extLst>
          </c:dPt>
          <c:dPt>
            <c:idx val="20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2BD-43E5-83D2-AB806A024FAB}"/>
              </c:ext>
            </c:extLst>
          </c:dPt>
          <c:dPt>
            <c:idx val="21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2BD-43E5-83D2-AB806A024FAB}"/>
              </c:ext>
            </c:extLst>
          </c:dPt>
          <c:dPt>
            <c:idx val="22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2BD-43E5-83D2-AB806A024FAB}"/>
              </c:ext>
            </c:extLst>
          </c:dPt>
          <c:dPt>
            <c:idx val="23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8-42BD-43E5-83D2-AB806A024FAB}"/>
              </c:ext>
            </c:extLst>
          </c:dPt>
          <c:xVal>
            <c:numRef>
              <c:f>XLSTAT_20240328_124446_1_HID!$D$2:$D$25</c:f>
              <c:numCache>
                <c:formatCode>0.000</c:formatCode>
                <c:ptCount val="24"/>
                <c:pt idx="0">
                  <c:v>1223.5000000000002</c:v>
                </c:pt>
                <c:pt idx="1">
                  <c:v>1223.5000000000002</c:v>
                </c:pt>
                <c:pt idx="2">
                  <c:v>1223.5000000000002</c:v>
                </c:pt>
                <c:pt idx="3">
                  <c:v>1223.5000000000002</c:v>
                </c:pt>
                <c:pt idx="4">
                  <c:v>1223.5000000000002</c:v>
                </c:pt>
                <c:pt idx="5">
                  <c:v>1223.5000000000002</c:v>
                </c:pt>
                <c:pt idx="6">
                  <c:v>1193</c:v>
                </c:pt>
                <c:pt idx="7">
                  <c:v>1193</c:v>
                </c:pt>
                <c:pt idx="8">
                  <c:v>1193</c:v>
                </c:pt>
                <c:pt idx="9">
                  <c:v>1193</c:v>
                </c:pt>
                <c:pt idx="10">
                  <c:v>1193</c:v>
                </c:pt>
                <c:pt idx="11">
                  <c:v>1193</c:v>
                </c:pt>
                <c:pt idx="12">
                  <c:v>1279.1666666666672</c:v>
                </c:pt>
                <c:pt idx="13">
                  <c:v>1279.1666666666672</c:v>
                </c:pt>
                <c:pt idx="14">
                  <c:v>1279.1666666666672</c:v>
                </c:pt>
                <c:pt idx="15">
                  <c:v>1279.1666666666672</c:v>
                </c:pt>
                <c:pt idx="16">
                  <c:v>1279.1666666666672</c:v>
                </c:pt>
                <c:pt idx="17">
                  <c:v>1279.1666666666672</c:v>
                </c:pt>
                <c:pt idx="18">
                  <c:v>1316.1666666666667</c:v>
                </c:pt>
                <c:pt idx="19">
                  <c:v>1316.1666666666667</c:v>
                </c:pt>
                <c:pt idx="20">
                  <c:v>1316.1666666666667</c:v>
                </c:pt>
                <c:pt idx="21">
                  <c:v>1316.1666666666667</c:v>
                </c:pt>
                <c:pt idx="22">
                  <c:v>1316.1666666666667</c:v>
                </c:pt>
                <c:pt idx="23">
                  <c:v>1316.1666666666667</c:v>
                </c:pt>
              </c:numCache>
            </c:numRef>
          </c:xVal>
          <c:yVal>
            <c:numRef>
              <c:f>XLSTAT_20240328_124446_1_HID!$C$2:$C$25</c:f>
              <c:numCache>
                <c:formatCode>0.000</c:formatCode>
                <c:ptCount val="24"/>
                <c:pt idx="0">
                  <c:v>1200</c:v>
                </c:pt>
                <c:pt idx="1">
                  <c:v>1102</c:v>
                </c:pt>
                <c:pt idx="2">
                  <c:v>1313</c:v>
                </c:pt>
                <c:pt idx="3">
                  <c:v>1340</c:v>
                </c:pt>
                <c:pt idx="4">
                  <c:v>1209</c:v>
                </c:pt>
                <c:pt idx="5">
                  <c:v>1177</c:v>
                </c:pt>
                <c:pt idx="6">
                  <c:v>1195</c:v>
                </c:pt>
                <c:pt idx="7">
                  <c:v>1183</c:v>
                </c:pt>
                <c:pt idx="8">
                  <c:v>1370</c:v>
                </c:pt>
                <c:pt idx="9">
                  <c:v>1253</c:v>
                </c:pt>
                <c:pt idx="10">
                  <c:v>1161</c:v>
                </c:pt>
                <c:pt idx="11">
                  <c:v>996</c:v>
                </c:pt>
                <c:pt idx="12">
                  <c:v>1302</c:v>
                </c:pt>
                <c:pt idx="13">
                  <c:v>1362</c:v>
                </c:pt>
                <c:pt idx="14">
                  <c:v>1256</c:v>
                </c:pt>
                <c:pt idx="15">
                  <c:v>1267</c:v>
                </c:pt>
                <c:pt idx="16">
                  <c:v>1216</c:v>
                </c:pt>
                <c:pt idx="17">
                  <c:v>1272</c:v>
                </c:pt>
                <c:pt idx="18">
                  <c:v>1352</c:v>
                </c:pt>
                <c:pt idx="19">
                  <c:v>1194</c:v>
                </c:pt>
                <c:pt idx="20">
                  <c:v>1398</c:v>
                </c:pt>
                <c:pt idx="21">
                  <c:v>1431</c:v>
                </c:pt>
                <c:pt idx="22">
                  <c:v>1264</c:v>
                </c:pt>
                <c:pt idx="23">
                  <c:v>1258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2BD-43E5-83D2-AB806A024FAB}"/>
            </c:ext>
          </c:extLst>
        </c:ser>
        <c:ser>
          <c:idx val="1"/>
          <c:order val="1"/>
          <c:tx>
            <c:v>C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1223.5000000000002</c:v>
              </c:pt>
            </c:numLit>
          </c:xVal>
          <c:yVal>
            <c:numLit>
              <c:formatCode>General</c:formatCode>
              <c:ptCount val="1"/>
              <c:pt idx="0">
                <c:v>1102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42BD-43E5-83D2-AB806A024FAB}"/>
            </c:ext>
          </c:extLst>
        </c:ser>
        <c:ser>
          <c:idx val="2"/>
          <c:order val="2"/>
          <c:tx>
            <c:v>HEW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1316.1666666666667</c:v>
              </c:pt>
            </c:numLit>
          </c:xVal>
          <c:yVal>
            <c:numLit>
              <c:formatCode>General</c:formatCode>
              <c:ptCount val="1"/>
              <c:pt idx="0">
                <c:v>1194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42BD-43E5-83D2-AB806A024FAB}"/>
            </c:ext>
          </c:extLst>
        </c:ser>
        <c:ser>
          <c:idx val="3"/>
          <c:order val="3"/>
          <c:tx>
            <c:v>HSD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1193</c:v>
              </c:pt>
            </c:numLit>
          </c:xVal>
          <c:yVal>
            <c:numLit>
              <c:formatCode>General</c:formatCode>
              <c:ptCount val="1"/>
              <c:pt idx="0">
                <c:v>1183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42BD-43E5-83D2-AB806A024FAB}"/>
            </c:ext>
          </c:extLst>
        </c:ser>
        <c:ser>
          <c:idx val="4"/>
          <c:order val="4"/>
          <c:tx>
            <c:v>MID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1279.1666666666672</c:v>
              </c:pt>
            </c:numLit>
          </c:xVal>
          <c:yVal>
            <c:numLit>
              <c:formatCode>General</c:formatCode>
              <c:ptCount val="1"/>
              <c:pt idx="0">
                <c:v>1362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42BD-43E5-83D2-AB806A024FAB}"/>
            </c:ext>
          </c:extLst>
        </c:ser>
        <c:ser>
          <c:idx val="5"/>
          <c:order val="5"/>
          <c:tx>
            <c:v/>
          </c:tx>
          <c:spPr>
            <a:ln w="6350">
              <a:solidFill>
                <a:srgbClr val="989898"/>
              </a:solidFill>
              <a:prstDash val="solid"/>
            </a:ln>
            <a:effectLst/>
          </c:spPr>
          <c:marker>
            <c:symbol val="none"/>
          </c:marker>
          <c:xVal>
            <c:numRef>
              <c:f>XLSTAT_20240328_124446_1_HID1!xdata1</c:f>
              <c:numCache>
                <c:formatCode>General</c:formatCode>
                <c:ptCount val="70"/>
                <c:pt idx="0">
                  <c:v>1188.0733333333301</c:v>
                </c:pt>
                <c:pt idx="1">
                  <c:v>1193.7447342995138</c:v>
                </c:pt>
                <c:pt idx="2">
                  <c:v>1199.4161352656972</c:v>
                </c:pt>
                <c:pt idx="3">
                  <c:v>1205.0875362318809</c:v>
                </c:pt>
                <c:pt idx="4">
                  <c:v>1210.7589371980644</c:v>
                </c:pt>
                <c:pt idx="5">
                  <c:v>1216.430338164248</c:v>
                </c:pt>
                <c:pt idx="6">
                  <c:v>1222.1017391304315</c:v>
                </c:pt>
                <c:pt idx="7">
                  <c:v>1227.7731400966152</c:v>
                </c:pt>
                <c:pt idx="8">
                  <c:v>1233.4445410627986</c:v>
                </c:pt>
                <c:pt idx="9">
                  <c:v>1239.1159420289823</c:v>
                </c:pt>
                <c:pt idx="10">
                  <c:v>1244.7873429951658</c:v>
                </c:pt>
                <c:pt idx="11">
                  <c:v>1250.4587439613495</c:v>
                </c:pt>
                <c:pt idx="12">
                  <c:v>1256.1301449275331</c:v>
                </c:pt>
                <c:pt idx="13">
                  <c:v>1261.8015458937166</c:v>
                </c:pt>
                <c:pt idx="14">
                  <c:v>1267.4729468599003</c:v>
                </c:pt>
                <c:pt idx="15">
                  <c:v>1273.1443478260837</c:v>
                </c:pt>
                <c:pt idx="16">
                  <c:v>1278.8157487922674</c:v>
                </c:pt>
                <c:pt idx="17">
                  <c:v>1284.4871497584509</c:v>
                </c:pt>
                <c:pt idx="18">
                  <c:v>1290.1585507246346</c:v>
                </c:pt>
                <c:pt idx="19">
                  <c:v>1295.829951690818</c:v>
                </c:pt>
                <c:pt idx="20">
                  <c:v>1301.5013526570017</c:v>
                </c:pt>
                <c:pt idx="21">
                  <c:v>1307.1727536231851</c:v>
                </c:pt>
                <c:pt idx="22">
                  <c:v>1312.8441545893688</c:v>
                </c:pt>
                <c:pt idx="23">
                  <c:v>1318.5155555555525</c:v>
                </c:pt>
                <c:pt idx="24">
                  <c:v>1324.186956521736</c:v>
                </c:pt>
                <c:pt idx="25">
                  <c:v>1329.8583574879196</c:v>
                </c:pt>
                <c:pt idx="26">
                  <c:v>1335.5297584541031</c:v>
                </c:pt>
                <c:pt idx="27">
                  <c:v>1341.2011594202868</c:v>
                </c:pt>
                <c:pt idx="28">
                  <c:v>1346.8725603864702</c:v>
                </c:pt>
                <c:pt idx="29">
                  <c:v>1352.5439613526539</c:v>
                </c:pt>
                <c:pt idx="30">
                  <c:v>1358.2153623188374</c:v>
                </c:pt>
                <c:pt idx="31">
                  <c:v>1363.8867632850211</c:v>
                </c:pt>
                <c:pt idx="32">
                  <c:v>1369.5581642512047</c:v>
                </c:pt>
                <c:pt idx="33">
                  <c:v>1375.2295652173882</c:v>
                </c:pt>
                <c:pt idx="34">
                  <c:v>1380.9009661835719</c:v>
                </c:pt>
                <c:pt idx="35">
                  <c:v>1386.5723671497553</c:v>
                </c:pt>
                <c:pt idx="36">
                  <c:v>1392.243768115939</c:v>
                </c:pt>
                <c:pt idx="37">
                  <c:v>1397.9151690821225</c:v>
                </c:pt>
                <c:pt idx="38">
                  <c:v>1403.5865700483062</c:v>
                </c:pt>
                <c:pt idx="39">
                  <c:v>1409.2579710144896</c:v>
                </c:pt>
                <c:pt idx="40">
                  <c:v>1414.9293719806733</c:v>
                </c:pt>
                <c:pt idx="41">
                  <c:v>1420.6007729468568</c:v>
                </c:pt>
                <c:pt idx="42">
                  <c:v>1426.2721739130404</c:v>
                </c:pt>
                <c:pt idx="43">
                  <c:v>1431.9435748792239</c:v>
                </c:pt>
                <c:pt idx="44">
                  <c:v>1437.6149758454076</c:v>
                </c:pt>
                <c:pt idx="45">
                  <c:v>1443.2863768115913</c:v>
                </c:pt>
                <c:pt idx="46">
                  <c:v>1448.9577777777747</c:v>
                </c:pt>
                <c:pt idx="47">
                  <c:v>1454.6291787439584</c:v>
                </c:pt>
                <c:pt idx="48">
                  <c:v>1460.3005797101418</c:v>
                </c:pt>
                <c:pt idx="49">
                  <c:v>1465.9719806763255</c:v>
                </c:pt>
                <c:pt idx="50">
                  <c:v>1471.643381642509</c:v>
                </c:pt>
                <c:pt idx="51">
                  <c:v>1477.3147826086927</c:v>
                </c:pt>
                <c:pt idx="52">
                  <c:v>1482.9861835748761</c:v>
                </c:pt>
                <c:pt idx="53">
                  <c:v>1488.6575845410598</c:v>
                </c:pt>
                <c:pt idx="54">
                  <c:v>1494.3289855072435</c:v>
                </c:pt>
                <c:pt idx="55">
                  <c:v>1500.0003864734269</c:v>
                </c:pt>
                <c:pt idx="56">
                  <c:v>1505.6717874396104</c:v>
                </c:pt>
                <c:pt idx="57">
                  <c:v>1511.3431884057941</c:v>
                </c:pt>
                <c:pt idx="58">
                  <c:v>1517.0145893719778</c:v>
                </c:pt>
                <c:pt idx="59">
                  <c:v>1522.6859903381612</c:v>
                </c:pt>
                <c:pt idx="60">
                  <c:v>1528.3573913043449</c:v>
                </c:pt>
                <c:pt idx="61">
                  <c:v>1534.0287922705284</c:v>
                </c:pt>
                <c:pt idx="62">
                  <c:v>1539.700193236712</c:v>
                </c:pt>
                <c:pt idx="63">
                  <c:v>1545.3715942028957</c:v>
                </c:pt>
                <c:pt idx="64">
                  <c:v>1551.0429951690792</c:v>
                </c:pt>
                <c:pt idx="65">
                  <c:v>1556.7143961352626</c:v>
                </c:pt>
                <c:pt idx="66">
                  <c:v>1562.3857971014463</c:v>
                </c:pt>
                <c:pt idx="67">
                  <c:v>1568.05719806763</c:v>
                </c:pt>
                <c:pt idx="68">
                  <c:v>1573.7285990338135</c:v>
                </c:pt>
                <c:pt idx="69">
                  <c:v>1579.3999999999971</c:v>
                </c:pt>
              </c:numCache>
            </c:numRef>
          </c:xVal>
          <c:yVal>
            <c:numRef>
              <c:f>XLSTAT_20240328_124446_1_HID1!ydata1</c:f>
              <c:numCache>
                <c:formatCode>General</c:formatCode>
                <c:ptCount val="70"/>
                <c:pt idx="0">
                  <c:v>985.62537135084597</c:v>
                </c:pt>
                <c:pt idx="1">
                  <c:v>992.46106663615024</c:v>
                </c:pt>
                <c:pt idx="2">
                  <c:v>999.19621404890859</c:v>
                </c:pt>
                <c:pt idx="3">
                  <c:v>1005.8292032493271</c:v>
                </c:pt>
                <c:pt idx="4">
                  <c:v>1012.3585488395653</c:v>
                </c:pt>
                <c:pt idx="5">
                  <c:v>1018.7829011317688</c:v>
                </c:pt>
                <c:pt idx="6">
                  <c:v>1025.1010562455745</c:v>
                </c:pt>
                <c:pt idx="7">
                  <c:v>1031.3119653684264</c:v>
                </c:pt>
                <c:pt idx="8">
                  <c:v>1037.41474301937</c:v>
                </c:pt>
                <c:pt idx="9">
                  <c:v>1043.4086741690419</c:v>
                </c:pt>
                <c:pt idx="10">
                  <c:v>1049.2932200851783</c:v>
                </c:pt>
                <c:pt idx="11">
                  <c:v>1055.0680227937985</c:v>
                </c:pt>
                <c:pt idx="12">
                  <c:v>1060.7329080706786</c:v>
                </c:pt>
                <c:pt idx="13">
                  <c:v>1066.2878869051453</c:v>
                </c:pt>
                <c:pt idx="14">
                  <c:v>1071.7331554075934</c:v>
                </c:pt>
                <c:pt idx="15">
                  <c:v>1077.06909316254</c:v>
                </c:pt>
                <c:pt idx="16">
                  <c:v>1082.296260059363</c:v>
                </c:pt>
                <c:pt idx="17">
                  <c:v>1087.4153916620703</c:v>
                </c:pt>
                <c:pt idx="18">
                  <c:v>1092.4273932065485</c:v>
                </c:pt>
                <c:pt idx="19">
                  <c:v>1097.3333323378081</c:v>
                </c:pt>
                <c:pt idx="20">
                  <c:v>1102.1344307201045</c:v>
                </c:pt>
                <c:pt idx="21">
                  <c:v>1106.8320546688799</c:v>
                </c:pt>
                <c:pt idx="22">
                  <c:v>1111.42770496498</c:v>
                </c:pt>
                <c:pt idx="23">
                  <c:v>1115.9230060183693</c:v>
                </c:pt>
                <c:pt idx="24">
                  <c:v>1120.3196945507523</c:v>
                </c:pt>
                <c:pt idx="25">
                  <c:v>1124.6196079643391</c:v>
                </c:pt>
                <c:pt idx="26">
                  <c:v>1128.8246725579213</c:v>
                </c:pt>
                <c:pt idx="27">
                  <c:v>1132.9368917419822</c:v>
                </c:pt>
                <c:pt idx="28">
                  <c:v>1136.9583343923737</c:v>
                </c:pt>
                <c:pt idx="29">
                  <c:v>1140.8911234678087</c:v>
                </c:pt>
                <c:pt idx="30">
                  <c:v>1144.737425000706</c:v>
                </c:pt>
                <c:pt idx="31">
                  <c:v>1148.4994375544034</c:v>
                </c:pt>
                <c:pt idx="32">
                  <c:v>1152.1793822230179</c:v>
                </c:pt>
                <c:pt idx="33">
                  <c:v>1155.7794932337674</c:v>
                </c:pt>
                <c:pt idx="34">
                  <c:v>1159.3020091958135</c:v>
                </c:pt>
                <c:pt idx="35">
                  <c:v>1162.7491650249622</c:v>
                </c:pt>
                <c:pt idx="36">
                  <c:v>1166.1231845601351</c:v>
                </c:pt>
                <c:pt idx="37">
                  <c:v>1169.4262738755365</c:v>
                </c:pt>
                <c:pt idx="38">
                  <c:v>1172.6606152820157</c:v>
                </c:pt>
                <c:pt idx="39">
                  <c:v>1175.8283620022501</c:v>
                </c:pt>
                <c:pt idx="40">
                  <c:v>1178.9316334970622</c:v>
                </c:pt>
                <c:pt idx="41">
                  <c:v>1181.9725114143248</c:v>
                </c:pt>
                <c:pt idx="42">
                  <c:v>1184.9530361274401</c:v>
                </c:pt>
                <c:pt idx="43">
                  <c:v>1187.8752038271348</c:v>
                </c:pt>
                <c:pt idx="44">
                  <c:v>1190.7409641282106</c:v>
                </c:pt>
                <c:pt idx="45">
                  <c:v>1193.5522181517219</c:v>
                </c:pt>
                <c:pt idx="46">
                  <c:v>1196.3108170427395</c:v>
                </c:pt>
                <c:pt idx="47">
                  <c:v>1199.0185608842228</c:v>
                </c:pt>
                <c:pt idx="48">
                  <c:v>1201.6771979684504</c:v>
                </c:pt>
                <c:pt idx="49">
                  <c:v>1204.2884243888329</c:v>
                </c:pt>
                <c:pt idx="50">
                  <c:v>1206.8538839166408</c:v>
                </c:pt>
                <c:pt idx="51">
                  <c:v>1209.3751681291362</c:v>
                </c:pt>
                <c:pt idx="52">
                  <c:v>1211.8538167577128</c:v>
                </c:pt>
                <c:pt idx="53">
                  <c:v>1214.2913182268717</c:v>
                </c:pt>
                <c:pt idx="54">
                  <c:v>1216.6891103571008</c:v>
                </c:pt>
                <c:pt idx="55">
                  <c:v>1219.0485812069842</c:v>
                </c:pt>
                <c:pt idx="56">
                  <c:v>1221.3710700320612</c:v>
                </c:pt>
                <c:pt idx="57">
                  <c:v>1223.6578683400862</c:v>
                </c:pt>
                <c:pt idx="58">
                  <c:v>1225.9102210243727</c:v>
                </c:pt>
                <c:pt idx="59">
                  <c:v>1228.1293275588328</c:v>
                </c:pt>
                <c:pt idx="60">
                  <c:v>1230.3163432401232</c:v>
                </c:pt>
                <c:pt idx="61">
                  <c:v>1232.4723804639943</c:v>
                </c:pt>
                <c:pt idx="62">
                  <c:v>1234.5985100244889</c:v>
                </c:pt>
                <c:pt idx="63">
                  <c:v>1236.6957624260633</c:v>
                </c:pt>
                <c:pt idx="64">
                  <c:v>1238.7651292000126</c:v>
                </c:pt>
                <c:pt idx="65">
                  <c:v>1240.8075642177539</c:v>
                </c:pt>
                <c:pt idx="66">
                  <c:v>1242.8239849946058</c:v>
                </c:pt>
                <c:pt idx="67">
                  <c:v>1244.8152739786503</c:v>
                </c:pt>
                <c:pt idx="68">
                  <c:v>1246.7822798201369</c:v>
                </c:pt>
                <c:pt idx="69">
                  <c:v>1248.7258186176512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D-42BD-43E5-83D2-AB806A024FAB}"/>
            </c:ext>
          </c:extLst>
        </c:ser>
        <c:ser>
          <c:idx val="6"/>
          <c:order val="6"/>
          <c:tx>
            <c:v/>
          </c:tx>
          <c:spPr>
            <a:ln w="6350">
              <a:solidFill>
                <a:srgbClr val="989898"/>
              </a:solidFill>
              <a:prstDash val="solid"/>
            </a:ln>
            <a:effectLst/>
          </c:spPr>
          <c:marker>
            <c:symbol val="none"/>
          </c:marker>
          <c:xVal>
            <c:numRef>
              <c:f>XLSTAT_20240328_124446_1_HID1!xdata2</c:f>
              <c:numCache>
                <c:formatCode>General</c:formatCode>
                <c:ptCount val="70"/>
                <c:pt idx="0">
                  <c:v>954.4</c:v>
                </c:pt>
                <c:pt idx="1">
                  <c:v>963.45797101449273</c:v>
                </c:pt>
                <c:pt idx="2">
                  <c:v>972.51594202898548</c:v>
                </c:pt>
                <c:pt idx="3">
                  <c:v>981.57391304347823</c:v>
                </c:pt>
                <c:pt idx="4">
                  <c:v>990.63188405797098</c:v>
                </c:pt>
                <c:pt idx="5">
                  <c:v>999.68985507246373</c:v>
                </c:pt>
                <c:pt idx="6">
                  <c:v>1008.7478260869566</c:v>
                </c:pt>
                <c:pt idx="7">
                  <c:v>1017.8057971014493</c:v>
                </c:pt>
                <c:pt idx="8">
                  <c:v>1026.8637681159421</c:v>
                </c:pt>
                <c:pt idx="9">
                  <c:v>1035.9217391304348</c:v>
                </c:pt>
                <c:pt idx="10">
                  <c:v>1044.9797101449276</c:v>
                </c:pt>
                <c:pt idx="11">
                  <c:v>1054.0376811594203</c:v>
                </c:pt>
                <c:pt idx="12">
                  <c:v>1063.0956521739131</c:v>
                </c:pt>
                <c:pt idx="13">
                  <c:v>1072.1536231884058</c:v>
                </c:pt>
                <c:pt idx="14">
                  <c:v>1081.2115942028986</c:v>
                </c:pt>
                <c:pt idx="15">
                  <c:v>1090.2695652173913</c:v>
                </c:pt>
                <c:pt idx="16">
                  <c:v>1099.3275362318841</c:v>
                </c:pt>
                <c:pt idx="17">
                  <c:v>1108.3855072463768</c:v>
                </c:pt>
                <c:pt idx="18">
                  <c:v>1117.4434782608696</c:v>
                </c:pt>
                <c:pt idx="19">
                  <c:v>1126.5014492753623</c:v>
                </c:pt>
                <c:pt idx="20">
                  <c:v>1135.5594202898551</c:v>
                </c:pt>
                <c:pt idx="21">
                  <c:v>1144.6173913043478</c:v>
                </c:pt>
                <c:pt idx="22">
                  <c:v>1153.6753623188406</c:v>
                </c:pt>
                <c:pt idx="23">
                  <c:v>1162.7333333333333</c:v>
                </c:pt>
                <c:pt idx="24">
                  <c:v>1171.7913043478261</c:v>
                </c:pt>
                <c:pt idx="25">
                  <c:v>1180.8492753623191</c:v>
                </c:pt>
                <c:pt idx="26">
                  <c:v>1189.9072463768116</c:v>
                </c:pt>
                <c:pt idx="27">
                  <c:v>1198.9652173913046</c:v>
                </c:pt>
                <c:pt idx="28">
                  <c:v>1208.0231884057973</c:v>
                </c:pt>
                <c:pt idx="29">
                  <c:v>1217.0811594202901</c:v>
                </c:pt>
                <c:pt idx="30">
                  <c:v>1226.1391304347828</c:v>
                </c:pt>
                <c:pt idx="31">
                  <c:v>1235.1971014492756</c:v>
                </c:pt>
                <c:pt idx="32">
                  <c:v>1244.2550724637683</c:v>
                </c:pt>
                <c:pt idx="33">
                  <c:v>1253.3130434782611</c:v>
                </c:pt>
                <c:pt idx="34">
                  <c:v>1262.3710144927538</c:v>
                </c:pt>
                <c:pt idx="35">
                  <c:v>1271.4289855072466</c:v>
                </c:pt>
                <c:pt idx="36">
                  <c:v>1280.4869565217393</c:v>
                </c:pt>
                <c:pt idx="37">
                  <c:v>1289.5449275362321</c:v>
                </c:pt>
                <c:pt idx="38">
                  <c:v>1298.6028985507248</c:v>
                </c:pt>
                <c:pt idx="39">
                  <c:v>1307.6608695652176</c:v>
                </c:pt>
                <c:pt idx="40">
                  <c:v>1316.7188405797103</c:v>
                </c:pt>
                <c:pt idx="41">
                  <c:v>1325.7768115942031</c:v>
                </c:pt>
                <c:pt idx="42">
                  <c:v>1334.8347826086958</c:v>
                </c:pt>
                <c:pt idx="43">
                  <c:v>1343.8927536231886</c:v>
                </c:pt>
                <c:pt idx="44">
                  <c:v>1352.9507246376813</c:v>
                </c:pt>
                <c:pt idx="45">
                  <c:v>1362.0086956521741</c:v>
                </c:pt>
                <c:pt idx="46">
                  <c:v>1371.0666666666668</c:v>
                </c:pt>
                <c:pt idx="47">
                  <c:v>1380.1246376811596</c:v>
                </c:pt>
                <c:pt idx="48">
                  <c:v>1389.1826086956526</c:v>
                </c:pt>
                <c:pt idx="49">
                  <c:v>1398.2405797101451</c:v>
                </c:pt>
                <c:pt idx="50">
                  <c:v>1407.2985507246381</c:v>
                </c:pt>
                <c:pt idx="51">
                  <c:v>1416.3565217391306</c:v>
                </c:pt>
                <c:pt idx="52">
                  <c:v>1425.4144927536236</c:v>
                </c:pt>
                <c:pt idx="53">
                  <c:v>1434.4724637681161</c:v>
                </c:pt>
                <c:pt idx="54">
                  <c:v>1443.5304347826091</c:v>
                </c:pt>
                <c:pt idx="55">
                  <c:v>1452.5884057971018</c:v>
                </c:pt>
                <c:pt idx="56">
                  <c:v>1461.6463768115946</c:v>
                </c:pt>
                <c:pt idx="57">
                  <c:v>1470.7043478260871</c:v>
                </c:pt>
                <c:pt idx="58">
                  <c:v>1479.7623188405801</c:v>
                </c:pt>
                <c:pt idx="59">
                  <c:v>1488.8202898550728</c:v>
                </c:pt>
                <c:pt idx="60">
                  <c:v>1497.8782608695656</c:v>
                </c:pt>
                <c:pt idx="61">
                  <c:v>1506.9362318840583</c:v>
                </c:pt>
                <c:pt idx="62">
                  <c:v>1515.9942028985511</c:v>
                </c:pt>
                <c:pt idx="63">
                  <c:v>1525.0521739130438</c:v>
                </c:pt>
                <c:pt idx="64">
                  <c:v>1534.1101449275366</c:v>
                </c:pt>
                <c:pt idx="65">
                  <c:v>1543.1681159420293</c:v>
                </c:pt>
                <c:pt idx="66">
                  <c:v>1552.2260869565221</c:v>
                </c:pt>
                <c:pt idx="67">
                  <c:v>1561.2840579710148</c:v>
                </c:pt>
                <c:pt idx="68">
                  <c:v>1570.3420289855076</c:v>
                </c:pt>
                <c:pt idx="69">
                  <c:v>1579.4000000000003</c:v>
                </c:pt>
              </c:numCache>
            </c:numRef>
          </c:xVal>
          <c:yVal>
            <c:numRef>
              <c:f>XLSTAT_20240328_124446_1_HID1!ydata2</c:f>
              <c:numCache>
                <c:formatCode>General</c:formatCode>
                <c:ptCount val="70"/>
                <c:pt idx="0">
                  <c:v>1266.9799368923345</c:v>
                </c:pt>
                <c:pt idx="1">
                  <c:v>1270.2945331461638</c:v>
                </c:pt>
                <c:pt idx="2">
                  <c:v>1273.6815603023742</c:v>
                </c:pt>
                <c:pt idx="3">
                  <c:v>1277.1451874516072</c:v>
                </c:pt>
                <c:pt idx="4">
                  <c:v>1280.6898467767026</c:v>
                </c:pt>
                <c:pt idx="5">
                  <c:v>1284.3202471142831</c:v>
                </c:pt>
                <c:pt idx="6">
                  <c:v>1288.0413871786177</c:v>
                </c:pt>
                <c:pt idx="7">
                  <c:v>1291.8585681450679</c:v>
                </c:pt>
                <c:pt idx="8">
                  <c:v>1295.7774052230134</c:v>
                </c:pt>
                <c:pt idx="9">
                  <c:v>1299.8038377723549</c:v>
                </c:pt>
                <c:pt idx="10">
                  <c:v>1303.9441374341163</c:v>
                </c:pt>
                <c:pt idx="11">
                  <c:v>1308.2049136556921</c:v>
                </c:pt>
                <c:pt idx="12">
                  <c:v>1312.593115897401</c:v>
                </c:pt>
                <c:pt idx="13">
                  <c:v>1317.116031712929</c:v>
                </c:pt>
                <c:pt idx="14">
                  <c:v>1321.7812798074249</c:v>
                </c:pt>
                <c:pt idx="15">
                  <c:v>1326.5967971007035</c:v>
                </c:pt>
                <c:pt idx="16">
                  <c:v>1331.5708187686239</c:v>
                </c:pt>
                <c:pt idx="17">
                  <c:v>1336.7118502147123</c:v>
                </c:pt>
                <c:pt idx="18">
                  <c:v>1342.0286299499137</c:v>
                </c:pt>
                <c:pt idx="19">
                  <c:v>1347.5300824456622</c:v>
                </c:pt>
                <c:pt idx="20">
                  <c:v>1353.225260189261</c:v>
                </c:pt>
                <c:pt idx="21">
                  <c:v>1359.123274424461</c:v>
                </c:pt>
                <c:pt idx="22">
                  <c:v>1365.2332144142154</c:v>
                </c:pt>
                <c:pt idx="23">
                  <c:v>1371.5640555207551</c:v>
                </c:pt>
                <c:pt idx="24">
                  <c:v>1378.124556955046</c:v>
                </c:pt>
                <c:pt idx="25">
                  <c:v>1384.9231506861156</c:v>
                </c:pt>
                <c:pt idx="26">
                  <c:v>1391.967823689441</c:v>
                </c:pt>
                <c:pt idx="27">
                  <c:v>1399.2659964067557</c:v>
                </c:pt>
                <c:pt idx="28">
                  <c:v>1406.8244009285661</c:v>
                </c:pt>
                <c:pt idx="29">
                  <c:v>1414.6489629280795</c:v>
                </c:pt>
                <c:pt idx="30">
                  <c:v>1422.744691702273</c:v>
                </c:pt>
                <c:pt idx="31">
                  <c:v>1431.1155827514747</c:v>
                </c:pt>
                <c:pt idx="32">
                  <c:v>1439.7645371100059</c:v>
                </c:pt>
                <c:pt idx="33">
                  <c:v>1448.6933011114202</c:v>
                </c:pt>
                <c:pt idx="34">
                  <c:v>1457.9024294505139</c:v>
                </c:pt>
                <c:pt idx="35">
                  <c:v>1467.3912733434802</c:v>
                </c:pt>
                <c:pt idx="36">
                  <c:v>1477.157994370938</c:v>
                </c:pt>
                <c:pt idx="37">
                  <c:v>1487.1996033205251</c:v>
                </c:pt>
                <c:pt idx="38">
                  <c:v>1497.5120221377285</c:v>
                </c:pt>
                <c:pt idx="39">
                  <c:v>1508.0901660489124</c:v>
                </c:pt>
                <c:pt idx="40">
                  <c:v>1518.9280421205667</c:v>
                </c:pt>
                <c:pt idx="41">
                  <c:v>1530.0188600139038</c:v>
                </c:pt>
                <c:pt idx="42">
                  <c:v>1541.3551504991369</c:v>
                </c:pt>
                <c:pt idx="43">
                  <c:v>1552.9288873909509</c:v>
                </c:pt>
                <c:pt idx="44">
                  <c:v>1564.7316089109968</c:v>
                </c:pt>
                <c:pt idx="45">
                  <c:v>1576.7545350126702</c:v>
                </c:pt>
                <c:pt idx="46">
                  <c:v>1588.9886778489783</c:v>
                </c:pt>
                <c:pt idx="47">
                  <c:v>1601.4249432590914</c:v>
                </c:pt>
                <c:pt idx="48">
                  <c:v>1614.0542218353983</c:v>
                </c:pt>
                <c:pt idx="49">
                  <c:v>1626.8674687658722</c:v>
                </c:pt>
                <c:pt idx="50">
                  <c:v>1639.8557721961959</c:v>
                </c:pt>
                <c:pt idx="51">
                  <c:v>1653.0104103061376</c:v>
                </c:pt>
                <c:pt idx="52">
                  <c:v>1666.3228976407147</c:v>
                </c:pt>
                <c:pt idx="53">
                  <c:v>1679.7850214830498</c:v>
                </c:pt>
                <c:pt idx="54">
                  <c:v>1693.38886921316</c:v>
                </c:pt>
                <c:pt idx="55">
                  <c:v>1707.1268476788182</c:v>
                </c:pt>
                <c:pt idx="56">
                  <c:v>1720.9916956262994</c:v>
                </c:pt>
                <c:pt idx="57">
                  <c:v>1734.9764902147103</c:v>
                </c:pt>
                <c:pt idx="58">
                  <c:v>1749.0746485811394</c:v>
                </c:pt>
                <c:pt idx="59">
                  <c:v>1763.2799253462422</c:v>
                </c:pt>
                <c:pt idx="60">
                  <c:v>1777.5864068604292</c:v>
                </c:pt>
                <c:pt idx="61">
                  <c:v>1791.9885028965696</c:v>
                </c:pt>
                <c:pt idx="62">
                  <c:v>1806.4809364014372</c:v>
                </c:pt>
                <c:pt idx="63">
                  <c:v>1821.0587318285845</c:v>
                </c:pt>
                <c:pt idx="64">
                  <c:v>1835.7172024923075</c:v>
                </c:pt>
                <c:pt idx="65">
                  <c:v>1850.4519373072201</c:v>
                </c:pt>
                <c:pt idx="66">
                  <c:v>1865.2587872112285</c:v>
                </c:pt>
                <c:pt idx="67">
                  <c:v>1880.1338515114126</c:v>
                </c:pt>
                <c:pt idx="68">
                  <c:v>1895.0734643421706</c:v>
                </c:pt>
                <c:pt idx="69">
                  <c:v>1910.0741813823483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E-42BD-43E5-83D2-AB806A024FAB}"/>
            </c:ext>
          </c:extLst>
        </c:ser>
        <c:ser>
          <c:idx val="7"/>
          <c:order val="7"/>
          <c:spPr>
            <a:ln w="635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900</c:v>
              </c:pt>
              <c:pt idx="1">
                <c:v>2100</c:v>
              </c:pt>
            </c:numLit>
          </c:xVal>
          <c:yVal>
            <c:numLit>
              <c:formatCode>General</c:formatCode>
              <c:ptCount val="2"/>
              <c:pt idx="0">
                <c:v>900</c:v>
              </c:pt>
              <c:pt idx="1">
                <c:v>2100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42BD-43E5-83D2-AB806A024F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2747136"/>
        <c:axId val="739669680"/>
      </c:scatterChart>
      <c:valAx>
        <c:axId val="882747136"/>
        <c:scaling>
          <c:orientation val="minMax"/>
          <c:max val="2100"/>
          <c:min val="900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Pred(Number of cells)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700"/>
            </a:pPr>
            <a:endParaRPr lang="en-US"/>
          </a:p>
        </c:txPr>
        <c:crossAx val="739669680"/>
        <c:crosses val="autoZero"/>
        <c:crossBetween val="midCat"/>
      </c:valAx>
      <c:valAx>
        <c:axId val="739669680"/>
        <c:scaling>
          <c:orientation val="minMax"/>
          <c:max val="2100"/>
          <c:min val="900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Number of cells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882747136"/>
        <c:crosses val="autoZero"/>
        <c:crossBetween val="midCat"/>
      </c:valAx>
      <c:spPr>
        <a:ln>
          <a:solidFill>
            <a:srgbClr val="C0C0C0"/>
          </a:solidFill>
          <a:prstDash val="solid"/>
        </a:ln>
      </c:spPr>
    </c:plotArea>
    <c:legend>
      <c:legendPos val="b"/>
      <c:legendEntry>
        <c:idx val="0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overlay val="0"/>
      <c:spPr>
        <a:ln w="6350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/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Standardized residuals / Number of cells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/>
          </c:tx>
          <c:spPr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D2-4007-BBF3-B860BF03C104}"/>
              </c:ext>
            </c:extLst>
          </c:dPt>
          <c:dPt>
            <c:idx val="1"/>
            <c:invertIfNegative val="0"/>
            <c:bubble3D val="0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5D2-4007-BBF3-B860BF03C104}"/>
              </c:ext>
            </c:extLst>
          </c:dPt>
          <c:dPt>
            <c:idx val="2"/>
            <c:invertIfNegative val="0"/>
            <c:bubble3D val="0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D2-4007-BBF3-B860BF03C104}"/>
              </c:ext>
            </c:extLst>
          </c:dPt>
          <c:dPt>
            <c:idx val="3"/>
            <c:invertIfNegative val="0"/>
            <c:bubble3D val="0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55D2-4007-BBF3-B860BF03C104}"/>
              </c:ext>
            </c:extLst>
          </c:dPt>
          <c:dPt>
            <c:idx val="4"/>
            <c:invertIfNegative val="0"/>
            <c:bubble3D val="0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5D2-4007-BBF3-B860BF03C104}"/>
              </c:ext>
            </c:extLst>
          </c:dPt>
          <c:dPt>
            <c:idx val="5"/>
            <c:invertIfNegative val="0"/>
            <c:bubble3D val="0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55D2-4007-BBF3-B860BF03C104}"/>
              </c:ext>
            </c:extLst>
          </c:dPt>
          <c:dPt>
            <c:idx val="6"/>
            <c:invertIfNegative val="0"/>
            <c:bubble3D val="0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5D2-4007-BBF3-B860BF03C104}"/>
              </c:ext>
            </c:extLst>
          </c:dPt>
          <c:dPt>
            <c:idx val="7"/>
            <c:invertIfNegative val="0"/>
            <c:bubble3D val="0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55D2-4007-BBF3-B860BF03C104}"/>
              </c:ext>
            </c:extLst>
          </c:dPt>
          <c:dPt>
            <c:idx val="8"/>
            <c:invertIfNegative val="0"/>
            <c:bubble3D val="0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5D2-4007-BBF3-B860BF03C104}"/>
              </c:ext>
            </c:extLst>
          </c:dPt>
          <c:dPt>
            <c:idx val="9"/>
            <c:invertIfNegative val="0"/>
            <c:bubble3D val="0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55D2-4007-BBF3-B860BF03C104}"/>
              </c:ext>
            </c:extLst>
          </c:dPt>
          <c:dPt>
            <c:idx val="10"/>
            <c:invertIfNegative val="0"/>
            <c:bubble3D val="0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5D2-4007-BBF3-B860BF03C104}"/>
              </c:ext>
            </c:extLst>
          </c:dPt>
          <c:dPt>
            <c:idx val="11"/>
            <c:invertIfNegative val="0"/>
            <c:bubble3D val="0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C-55D2-4007-BBF3-B860BF03C104}"/>
              </c:ext>
            </c:extLst>
          </c:dPt>
          <c:dPt>
            <c:idx val="12"/>
            <c:invertIfNegative val="0"/>
            <c:bubble3D val="0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5D2-4007-BBF3-B860BF03C104}"/>
              </c:ext>
            </c:extLst>
          </c:dPt>
          <c:dPt>
            <c:idx val="13"/>
            <c:invertIfNegative val="0"/>
            <c:bubble3D val="0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E-55D2-4007-BBF3-B860BF03C104}"/>
              </c:ext>
            </c:extLst>
          </c:dPt>
          <c:dPt>
            <c:idx val="14"/>
            <c:invertIfNegative val="0"/>
            <c:bubble3D val="0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5D2-4007-BBF3-B860BF03C104}"/>
              </c:ext>
            </c:extLst>
          </c:dPt>
          <c:dPt>
            <c:idx val="15"/>
            <c:invertIfNegative val="0"/>
            <c:bubble3D val="0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0-55D2-4007-BBF3-B860BF03C104}"/>
              </c:ext>
            </c:extLst>
          </c:dPt>
          <c:dPt>
            <c:idx val="16"/>
            <c:invertIfNegative val="0"/>
            <c:bubble3D val="0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55D2-4007-BBF3-B860BF03C104}"/>
              </c:ext>
            </c:extLst>
          </c:dPt>
          <c:dPt>
            <c:idx val="17"/>
            <c:invertIfNegative val="0"/>
            <c:bubble3D val="0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2-55D2-4007-BBF3-B860BF03C104}"/>
              </c:ext>
            </c:extLst>
          </c:dPt>
          <c:dPt>
            <c:idx val="18"/>
            <c:invertIfNegative val="0"/>
            <c:bubble3D val="0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55D2-4007-BBF3-B860BF03C104}"/>
              </c:ext>
            </c:extLst>
          </c:dPt>
          <c:dPt>
            <c:idx val="19"/>
            <c:invertIfNegative val="0"/>
            <c:bubble3D val="0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4-55D2-4007-BBF3-B860BF03C104}"/>
              </c:ext>
            </c:extLst>
          </c:dPt>
          <c:dPt>
            <c:idx val="20"/>
            <c:invertIfNegative val="0"/>
            <c:bubble3D val="0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55D2-4007-BBF3-B860BF03C104}"/>
              </c:ext>
            </c:extLst>
          </c:dPt>
          <c:dPt>
            <c:idx val="21"/>
            <c:invertIfNegative val="0"/>
            <c:bubble3D val="0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6-55D2-4007-BBF3-B860BF03C104}"/>
              </c:ext>
            </c:extLst>
          </c:dPt>
          <c:dPt>
            <c:idx val="22"/>
            <c:invertIfNegative val="0"/>
            <c:bubble3D val="0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55D2-4007-BBF3-B860BF03C104}"/>
              </c:ext>
            </c:extLst>
          </c:dPt>
          <c:dPt>
            <c:idx val="23"/>
            <c:invertIfNegative val="0"/>
            <c:bubble3D val="0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8-55D2-4007-BBF3-B860BF03C104}"/>
              </c:ext>
            </c:extLst>
          </c:dPt>
          <c:cat>
            <c:strRef>
              <c:f>XLSTAT_20240328_124446_1_HID!$A$2:$A$25</c:f>
              <c:strCache>
                <c:ptCount val="24"/>
                <c:pt idx="0">
                  <c:v>Obs1</c:v>
                </c:pt>
                <c:pt idx="1">
                  <c:v>Obs2</c:v>
                </c:pt>
                <c:pt idx="2">
                  <c:v>Obs3</c:v>
                </c:pt>
                <c:pt idx="3">
                  <c:v>Obs4</c:v>
                </c:pt>
                <c:pt idx="4">
                  <c:v>Obs5</c:v>
                </c:pt>
                <c:pt idx="5">
                  <c:v>Obs6</c:v>
                </c:pt>
                <c:pt idx="6">
                  <c:v>Obs7</c:v>
                </c:pt>
                <c:pt idx="7">
                  <c:v>Obs8</c:v>
                </c:pt>
                <c:pt idx="8">
                  <c:v>Obs9</c:v>
                </c:pt>
                <c:pt idx="9">
                  <c:v>Obs10</c:v>
                </c:pt>
                <c:pt idx="10">
                  <c:v>Obs11</c:v>
                </c:pt>
                <c:pt idx="11">
                  <c:v>Obs12</c:v>
                </c:pt>
                <c:pt idx="12">
                  <c:v>Obs13</c:v>
                </c:pt>
                <c:pt idx="13">
                  <c:v>Obs14</c:v>
                </c:pt>
                <c:pt idx="14">
                  <c:v>Obs15</c:v>
                </c:pt>
                <c:pt idx="15">
                  <c:v>Obs16</c:v>
                </c:pt>
                <c:pt idx="16">
                  <c:v>Obs17</c:v>
                </c:pt>
                <c:pt idx="17">
                  <c:v>Obs18</c:v>
                </c:pt>
                <c:pt idx="18">
                  <c:v>Obs19</c:v>
                </c:pt>
                <c:pt idx="19">
                  <c:v>Obs20</c:v>
                </c:pt>
                <c:pt idx="20">
                  <c:v>Obs21</c:v>
                </c:pt>
                <c:pt idx="21">
                  <c:v>Obs22</c:v>
                </c:pt>
                <c:pt idx="22">
                  <c:v>Obs23</c:v>
                </c:pt>
                <c:pt idx="23">
                  <c:v>Obs24</c:v>
                </c:pt>
              </c:strCache>
            </c:strRef>
          </c:cat>
          <c:val>
            <c:numRef>
              <c:f>XLSTAT_20240328_124446_1_HID!$F$2:$F$25</c:f>
              <c:numCache>
                <c:formatCode>0.000</c:formatCode>
                <c:ptCount val="24"/>
                <c:pt idx="0">
                  <c:v>-0.25607002254156458</c:v>
                </c:pt>
                <c:pt idx="1">
                  <c:v>-1.323936499523398</c:v>
                </c:pt>
                <c:pt idx="2">
                  <c:v>0.97524540499871271</c:v>
                </c:pt>
                <c:pt idx="3">
                  <c:v>1.2694535160039118</c:v>
                </c:pt>
                <c:pt idx="4">
                  <c:v>-0.15800065220649823</c:v>
                </c:pt>
                <c:pt idx="5">
                  <c:v>-0.50669174673117856</c:v>
                </c:pt>
                <c:pt idx="6">
                  <c:v>2.1793193407792517E-2</c:v>
                </c:pt>
                <c:pt idx="7">
                  <c:v>-0.10896596703896259</c:v>
                </c:pt>
                <c:pt idx="8">
                  <c:v>1.9286976165896379</c:v>
                </c:pt>
                <c:pt idx="9">
                  <c:v>0.65379580223377554</c:v>
                </c:pt>
                <c:pt idx="10">
                  <c:v>-0.34869109452468028</c:v>
                </c:pt>
                <c:pt idx="11">
                  <c:v>-2.146629550667563</c:v>
                </c:pt>
                <c:pt idx="12">
                  <c:v>0.24880562473895881</c:v>
                </c:pt>
                <c:pt idx="13">
                  <c:v>0.90260142697273438</c:v>
                </c:pt>
                <c:pt idx="14">
                  <c:v>-0.25243782364026912</c:v>
                </c:pt>
                <c:pt idx="15">
                  <c:v>-0.13257525989741026</c:v>
                </c:pt>
                <c:pt idx="16">
                  <c:v>-0.68830169179611944</c:v>
                </c:pt>
                <c:pt idx="17">
                  <c:v>-7.8092276377928968E-2</c:v>
                </c:pt>
                <c:pt idx="18">
                  <c:v>0.3904613818896151</c:v>
                </c:pt>
                <c:pt idx="19">
                  <c:v>-1.3312008973259939</c:v>
                </c:pt>
                <c:pt idx="20">
                  <c:v>0.89170483026884306</c:v>
                </c:pt>
                <c:pt idx="21">
                  <c:v>1.2512925214974195</c:v>
                </c:pt>
                <c:pt idx="22">
                  <c:v>-0.56843912805325569</c:v>
                </c:pt>
                <c:pt idx="23">
                  <c:v>-0.63381870827663322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D2-4007-BBF3-B860BF03C1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-30"/>
        <c:axId val="1709165696"/>
        <c:axId val="1697796368"/>
      </c:barChart>
      <c:catAx>
        <c:axId val="170916569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Observations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700"/>
            </a:pPr>
            <a:endParaRPr lang="en-US"/>
          </a:p>
        </c:txPr>
        <c:crossAx val="1697796368"/>
        <c:crosses val="autoZero"/>
        <c:auto val="1"/>
        <c:lblAlgn val="ctr"/>
        <c:lblOffset val="100"/>
        <c:noMultiLvlLbl val="0"/>
      </c:catAx>
      <c:valAx>
        <c:axId val="1697796368"/>
        <c:scaling>
          <c:orientation val="minMax"/>
          <c:max val="2.5"/>
          <c:min val="-2.5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Standardized residuals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709165696"/>
        <c:crosses val="autoZero"/>
        <c:crossBetween val="between"/>
      </c:valAx>
      <c:spPr>
        <a:ln>
          <a:solidFill>
            <a:srgbClr val="C0C0C0"/>
          </a:solidFill>
          <a:prstDash val="solid"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Means (Number of cells) - Samplie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6350">
              <a:solidFill>
                <a:srgbClr val="000000"/>
              </a:solidFill>
              <a:prstDash val="solid"/>
            </a:ln>
            <a:effectLst/>
          </c:spPr>
          <c:marker>
            <c:symbol val="diamond"/>
            <c:size val="5"/>
            <c:spPr>
              <a:solidFill>
                <a:srgbClr val="FFFFFF"/>
              </a:solidFill>
              <a:ln w="6350">
                <a:solidFill>
                  <a:srgbClr val="000000"/>
                </a:solidFill>
                <a:prstDash val="solid"/>
              </a:ln>
            </c:spPr>
          </c:marker>
          <c:cat>
            <c:strRef>
              <c:f>XLSTAT_20240328_124446_1_HID1!$I$2:$I$5</c:f>
              <c:strCache>
                <c:ptCount val="4"/>
                <c:pt idx="0">
                  <c:v>C</c:v>
                </c:pt>
                <c:pt idx="1">
                  <c:v>HEW</c:v>
                </c:pt>
                <c:pt idx="2">
                  <c:v>HSD</c:v>
                </c:pt>
                <c:pt idx="3">
                  <c:v>MID</c:v>
                </c:pt>
              </c:strCache>
            </c:strRef>
          </c:cat>
          <c:val>
            <c:numRef>
              <c:f>XLSTAT_20240328_124446_1_HID1!$J$2:$J$5</c:f>
              <c:numCache>
                <c:formatCode>0.000</c:formatCode>
                <c:ptCount val="4"/>
                <c:pt idx="0">
                  <c:v>1223.5000000000002</c:v>
                </c:pt>
                <c:pt idx="1">
                  <c:v>1316.1666666666667</c:v>
                </c:pt>
                <c:pt idx="2">
                  <c:v>1193</c:v>
                </c:pt>
                <c:pt idx="3">
                  <c:v>1279.1666666666672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E0-4A86-9025-EEE57109B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09158496"/>
        <c:axId val="1697795376"/>
      </c:lineChart>
      <c:catAx>
        <c:axId val="17091584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Samplie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 rot="-60000000" vert="horz"/>
          <a:lstStyle/>
          <a:p>
            <a:pPr>
              <a:defRPr sz="700"/>
            </a:pPr>
            <a:endParaRPr lang="en-US"/>
          </a:p>
        </c:txPr>
        <c:crossAx val="1697795376"/>
        <c:crosses val="autoZero"/>
        <c:auto val="1"/>
        <c:lblAlgn val="ctr"/>
        <c:lblOffset val="100"/>
        <c:noMultiLvlLbl val="0"/>
      </c:catAx>
      <c:valAx>
        <c:axId val="169779537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Number of cells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709158496"/>
        <c:crosses val="autoZero"/>
        <c:crossBetween val="between"/>
      </c:valAx>
      <c:spPr>
        <a:ln>
          <a:solidFill>
            <a:srgbClr val="C0C0C0"/>
          </a:solidFill>
          <a:prstDash val="solid"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Means (Number of cells) - Samplie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C0C0C0"/>
            </a:solidFill>
            <a:ln w="635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XLSTAT_20240328_124446_1_HID1!$I$2:$I$5</c:f>
              <c:strCache>
                <c:ptCount val="4"/>
                <c:pt idx="0">
                  <c:v>C</c:v>
                </c:pt>
                <c:pt idx="1">
                  <c:v>HEW</c:v>
                </c:pt>
                <c:pt idx="2">
                  <c:v>HSD</c:v>
                </c:pt>
                <c:pt idx="3">
                  <c:v>MID</c:v>
                </c:pt>
              </c:strCache>
            </c:strRef>
          </c:cat>
          <c:val>
            <c:numRef>
              <c:f>XLSTAT_20240328_124446_1_HID1!$J$2:$J$5</c:f>
              <c:numCache>
                <c:formatCode>0.000</c:formatCode>
                <c:ptCount val="4"/>
                <c:pt idx="0">
                  <c:v>1223.5000000000002</c:v>
                </c:pt>
                <c:pt idx="1">
                  <c:v>1316.1666666666667</c:v>
                </c:pt>
                <c:pt idx="2">
                  <c:v>1193</c:v>
                </c:pt>
                <c:pt idx="3">
                  <c:v>1279.1666666666672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97-46C3-8BA7-2B090493E4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709188736"/>
        <c:axId val="1697799344"/>
      </c:barChart>
      <c:catAx>
        <c:axId val="17091887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Samplie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 rot="-60000000" vert="horz"/>
          <a:lstStyle/>
          <a:p>
            <a:pPr>
              <a:defRPr sz="700"/>
            </a:pPr>
            <a:endParaRPr lang="en-US"/>
          </a:p>
        </c:txPr>
        <c:crossAx val="1697799344"/>
        <c:crosses val="autoZero"/>
        <c:auto val="1"/>
        <c:lblAlgn val="ctr"/>
        <c:lblOffset val="100"/>
        <c:noMultiLvlLbl val="0"/>
      </c:catAx>
      <c:valAx>
        <c:axId val="16977993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Number of cells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709188736"/>
        <c:crosses val="autoZero"/>
        <c:crossBetween val="between"/>
      </c:valAx>
      <c:spPr>
        <a:ln>
          <a:solidFill>
            <a:srgbClr val="C0C0C0"/>
          </a:solidFill>
          <a:prstDash val="solid"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Demsar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/>
          </c:tx>
          <c:spPr>
            <a:ln w="6350">
              <a:solidFill>
                <a:srgbClr val="2A7498"/>
              </a:solidFill>
              <a:prstDash val="solid"/>
            </a:ln>
            <a:effectLst/>
          </c:spPr>
          <c:marker>
            <c:symbol val="circle"/>
            <c:size val="5"/>
            <c:spPr>
              <a:ln w="6350"/>
            </c:spPr>
          </c:marker>
          <c:dPt>
            <c:idx val="0"/>
            <c:marker>
              <c:spPr>
                <a:solidFill>
                  <a:srgbClr val="2A7498"/>
                </a:solidFill>
                <a:ln w="6350"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CBD4-407E-8DCB-F71D14EB5C27}"/>
              </c:ext>
            </c:extLst>
          </c:dPt>
          <c:dPt>
            <c:idx val="1"/>
            <c:marker>
              <c:spPr>
                <a:solidFill>
                  <a:srgbClr val="2A7498"/>
                </a:solidFill>
                <a:ln w="6350"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CBD4-407E-8DCB-F71D14EB5C27}"/>
              </c:ext>
            </c:extLst>
          </c:dPt>
          <c:dPt>
            <c:idx val="2"/>
            <c:marker>
              <c:spPr>
                <a:solidFill>
                  <a:srgbClr val="2A7498"/>
                </a:solidFill>
                <a:ln w="6350"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CBD4-407E-8DCB-F71D14EB5C27}"/>
              </c:ext>
            </c:extLst>
          </c:dPt>
          <c:dPt>
            <c:idx val="3"/>
            <c:marker>
              <c:spPr>
                <a:solidFill>
                  <a:srgbClr val="2A7498"/>
                </a:solidFill>
                <a:ln w="6350"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CBD4-407E-8DCB-F71D14EB5C2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r>
                      <a:rPr lang="en-GB"/>
                      <a:t>HEW</a:t>
                    </a:r>
                  </a:p>
                </c:rich>
              </c:tx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CBD4-407E-8DCB-F71D14EB5C2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GB"/>
                      <a:t>MID</a:t>
                    </a:r>
                  </a:p>
                </c:rich>
              </c:tx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CBD4-407E-8DCB-F71D14EB5C2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GB"/>
                      <a:t>C</a:t>
                    </a:r>
                  </a:p>
                </c:rich>
              </c:tx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CBD4-407E-8DCB-F71D14EB5C2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GB"/>
                      <a:t>HSD</a:t>
                    </a:r>
                  </a:p>
                </c:rich>
              </c:tx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CBD4-407E-8DCB-F71D14EB5C2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Lit>
              <c:formatCode>General</c:formatCode>
              <c:ptCount val="4"/>
              <c:pt idx="0">
                <c:v>1316.1666666666667</c:v>
              </c:pt>
              <c:pt idx="1">
                <c:v>1279.1666666666672</c:v>
              </c:pt>
              <c:pt idx="2">
                <c:v>1223.5000000000002</c:v>
              </c:pt>
              <c:pt idx="3">
                <c:v>1193</c:v>
              </c:pt>
            </c:numLit>
          </c:xVal>
          <c:yVal>
            <c:numLit>
              <c:formatCode>General</c:formatCode>
              <c:ptCount val="4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CBD4-407E-8DCB-F71D14EB5C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06060944"/>
        <c:axId val="1132792080"/>
      </c:scatterChart>
      <c:valAx>
        <c:axId val="17060609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Estimated mean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700"/>
            </a:pPr>
            <a:endParaRPr lang="en-US"/>
          </a:p>
        </c:txPr>
        <c:crossAx val="1132792080"/>
        <c:crosses val="autoZero"/>
        <c:crossBetween val="midCat"/>
      </c:valAx>
      <c:valAx>
        <c:axId val="1132792080"/>
        <c:scaling>
          <c:orientation val="minMax"/>
          <c:max val="2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Groups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one"/>
        <c:spPr>
          <a:ln w="6350">
            <a:noFill/>
          </a:ln>
        </c:spPr>
        <c:txPr>
          <a:bodyPr/>
          <a:lstStyle/>
          <a:p>
            <a:pPr>
              <a:defRPr sz="700"/>
            </a:pPr>
            <a:endParaRPr lang="en-US"/>
          </a:p>
        </c:txPr>
        <c:crossAx val="1706060944"/>
        <c:crosses val="autoZero"/>
        <c:crossBetween val="midCat"/>
      </c:valAx>
      <c:spPr>
        <a:ln w="25400">
          <a:noFill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Summary (Means) - Samplie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HEW</c:v>
          </c:tx>
          <c:spPr>
            <a:solidFill>
              <a:srgbClr val="FF4A46"/>
            </a:solidFill>
            <a:ln w="19050">
              <a:solidFill>
                <a:srgbClr val="FF4A46"/>
              </a:solidFill>
              <a:prstDash val="solid"/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4DE8-4927-831B-929A4788477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'ANOVA_Number of cells'!$C$278</c:f>
              <c:strCache>
                <c:ptCount val="1"/>
                <c:pt idx="0">
                  <c:v>Number of cells</c:v>
                </c:pt>
              </c:strCache>
            </c:strRef>
          </c:cat>
          <c:val>
            <c:numRef>
              <c:f>'ANOVA_Number of cells'!$C$279</c:f>
              <c:numCache>
                <c:formatCode>0.000</c:formatCode>
                <c:ptCount val="1"/>
                <c:pt idx="0">
                  <c:v>1316.1666666666667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E8-4927-831B-929A47884772}"/>
            </c:ext>
          </c:extLst>
        </c:ser>
        <c:ser>
          <c:idx val="1"/>
          <c:order val="1"/>
          <c:tx>
            <c:v>MID</c:v>
          </c:tx>
          <c:spPr>
            <a:solidFill>
              <a:srgbClr val="2A7498"/>
            </a:solidFill>
            <a:ln w="19050">
              <a:solidFill>
                <a:srgbClr val="2A7498"/>
              </a:solidFill>
              <a:prstDash val="solid"/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4DE8-4927-831B-929A4788477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'ANOVA_Number of cells'!$C$278</c:f>
              <c:strCache>
                <c:ptCount val="1"/>
                <c:pt idx="0">
                  <c:v>Number of cells</c:v>
                </c:pt>
              </c:strCache>
            </c:strRef>
          </c:cat>
          <c:val>
            <c:numRef>
              <c:f>'ANOVA_Number of cells'!$C$280</c:f>
              <c:numCache>
                <c:formatCode>0.000</c:formatCode>
                <c:ptCount val="1"/>
                <c:pt idx="0">
                  <c:v>1279.1666666666672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E8-4927-831B-929A47884772}"/>
            </c:ext>
          </c:extLst>
        </c:ser>
        <c:ser>
          <c:idx val="2"/>
          <c:order val="2"/>
          <c:tx>
            <c:v>C</c:v>
          </c:tx>
          <c:spPr>
            <a:solidFill>
              <a:srgbClr val="008941"/>
            </a:solidFill>
            <a:ln w="19050">
              <a:solidFill>
                <a:srgbClr val="008941"/>
              </a:solidFill>
              <a:prstDash val="solid"/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4DE8-4927-831B-929A4788477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'ANOVA_Number of cells'!$C$278</c:f>
              <c:strCache>
                <c:ptCount val="1"/>
                <c:pt idx="0">
                  <c:v>Number of cells</c:v>
                </c:pt>
              </c:strCache>
            </c:strRef>
          </c:cat>
          <c:val>
            <c:numRef>
              <c:f>'ANOVA_Number of cells'!$C$281</c:f>
              <c:numCache>
                <c:formatCode>0.000</c:formatCode>
                <c:ptCount val="1"/>
                <c:pt idx="0">
                  <c:v>1223.5000000000002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DE8-4927-831B-929A47884772}"/>
            </c:ext>
          </c:extLst>
        </c:ser>
        <c:ser>
          <c:idx val="3"/>
          <c:order val="3"/>
          <c:tx>
            <c:v>HSD</c:v>
          </c:tx>
          <c:spPr>
            <a:solidFill>
              <a:srgbClr val="A30059"/>
            </a:solidFill>
            <a:ln w="19050">
              <a:solidFill>
                <a:srgbClr val="A30059"/>
              </a:solidFill>
              <a:prstDash val="solid"/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4DE8-4927-831B-929A4788477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'ANOVA_Number of cells'!$C$278</c:f>
              <c:strCache>
                <c:ptCount val="1"/>
                <c:pt idx="0">
                  <c:v>Number of cells</c:v>
                </c:pt>
              </c:strCache>
            </c:strRef>
          </c:cat>
          <c:val>
            <c:numRef>
              <c:f>'ANOVA_Number of cells'!$C$282</c:f>
              <c:numCache>
                <c:formatCode>0.000</c:formatCode>
                <c:ptCount val="1"/>
                <c:pt idx="0">
                  <c:v>1193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DE8-4927-831B-929A478847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06064784"/>
        <c:axId val="1132791088"/>
      </c:barChart>
      <c:catAx>
        <c:axId val="1706064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Dependent variables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700" b="1"/>
            </a:pPr>
            <a:endParaRPr lang="en-US"/>
          </a:p>
        </c:txPr>
        <c:crossAx val="1132791088"/>
        <c:crosses val="autoZero"/>
        <c:auto val="1"/>
        <c:lblAlgn val="ctr"/>
        <c:lblOffset val="100"/>
        <c:noMultiLvlLbl val="0"/>
      </c:catAx>
      <c:valAx>
        <c:axId val="113279108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Means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706064784"/>
        <c:crosses val="autoZero"/>
        <c:crossBetween val="between"/>
      </c:valAx>
      <c:spPr>
        <a:ln>
          <a:solidFill>
            <a:srgbClr val="C0C0C0"/>
          </a:solidFill>
          <a:prstDash val="solid"/>
        </a:ln>
      </c:spPr>
    </c:plotArea>
    <c:legend>
      <c:legendPos val="b"/>
      <c:overlay val="0"/>
      <c:spPr>
        <a:ln w="6350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/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Area of cells / Standardized coefficients
(95% conf. interval)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32-4634-89A3-FFD60855B4CA}"/>
              </c:ext>
            </c:extLst>
          </c:dPt>
          <c:dPt>
            <c:idx val="1"/>
            <c:invertIfNegative val="0"/>
            <c:bubble3D val="0"/>
            <c:spPr>
              <a:solidFill>
                <a:srgbClr val="B9D5E1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832-4634-89A3-FFD60855B4CA}"/>
              </c:ext>
            </c:extLst>
          </c:dPt>
          <c:dPt>
            <c:idx val="2"/>
            <c:invertIfNegative val="0"/>
            <c:bubble3D val="0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32-4634-89A3-FFD60855B4CA}"/>
              </c:ext>
            </c:extLst>
          </c:dPt>
          <c:dPt>
            <c:idx val="3"/>
            <c:invertIfNegative val="0"/>
            <c:bubble3D val="0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1832-4634-89A3-FFD60855B4C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errBars>
            <c:errBarType val="both"/>
            <c:errValType val="cust"/>
            <c:noEndCap val="0"/>
            <c:plus>
              <c:numLit>
                <c:formatCode>General</c:formatCode>
                <c:ptCount val="4"/>
                <c:pt idx="0">
                  <c:v>0.44300867186350079</c:v>
                </c:pt>
                <c:pt idx="1">
                  <c:v>0.44300867186350079</c:v>
                </c:pt>
                <c:pt idx="2">
                  <c:v>0.44300867186350079</c:v>
                </c:pt>
                <c:pt idx="3">
                  <c:v>0</c:v>
                </c:pt>
              </c:numLit>
            </c:plus>
            <c:minus>
              <c:numLit>
                <c:formatCode>General</c:formatCode>
                <c:ptCount val="4"/>
                <c:pt idx="0">
                  <c:v>0.44300867186350074</c:v>
                </c:pt>
                <c:pt idx="1">
                  <c:v>0.44300867186350079</c:v>
                </c:pt>
                <c:pt idx="2">
                  <c:v>0.44300867186350079</c:v>
                </c:pt>
                <c:pt idx="3">
                  <c:v>0</c:v>
                </c:pt>
              </c:numLit>
            </c:minus>
          </c:errBars>
          <c:cat>
            <c:strRef>
              <c:f>'ANOVA_Area of Cells'!$B$86:$B$89</c:f>
              <c:strCache>
                <c:ptCount val="4"/>
                <c:pt idx="0">
                  <c:v>Samplie-C</c:v>
                </c:pt>
                <c:pt idx="1">
                  <c:v>Samplie-HEW</c:v>
                </c:pt>
                <c:pt idx="2">
                  <c:v>Samplie-HSD</c:v>
                </c:pt>
                <c:pt idx="3">
                  <c:v>Samplie-MID</c:v>
                </c:pt>
              </c:strCache>
            </c:strRef>
          </c:cat>
          <c:val>
            <c:numRef>
              <c:f>'ANOVA_Area of Cells'!$C$86:$C$89</c:f>
              <c:numCache>
                <c:formatCode>0.000</c:formatCode>
                <c:ptCount val="4"/>
                <c:pt idx="0">
                  <c:v>-0.32997245762747446</c:v>
                </c:pt>
                <c:pt idx="1">
                  <c:v>-0.54634783967827771</c:v>
                </c:pt>
                <c:pt idx="2">
                  <c:v>0.15146276743554876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32-4634-89A3-FFD60855B4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-30"/>
        <c:axId val="595740832"/>
        <c:axId val="1122955744"/>
      </c:barChart>
      <c:catAx>
        <c:axId val="5957408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Variable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one"/>
        <c:txPr>
          <a:bodyPr rot="0" vert="horz"/>
          <a:lstStyle/>
          <a:p>
            <a:pPr>
              <a:defRPr sz="700"/>
            </a:pPr>
            <a:endParaRPr lang="en-US"/>
          </a:p>
        </c:txPr>
        <c:crossAx val="1122955744"/>
        <c:crosses val="autoZero"/>
        <c:auto val="1"/>
        <c:lblAlgn val="ctr"/>
        <c:lblOffset val="100"/>
        <c:noMultiLvlLbl val="0"/>
      </c:catAx>
      <c:valAx>
        <c:axId val="11229557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Standardized coefficients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595740832"/>
        <c:crosses val="autoZero"/>
        <c:crossBetween val="between"/>
      </c:valAx>
      <c:spPr>
        <a:ln>
          <a:solidFill>
            <a:srgbClr val="C0C0C0"/>
          </a:solidFill>
          <a:prstDash val="solid"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Area of cells / Standardized residuals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/>
          </c:tx>
          <c:spPr>
            <a:ln w="19050">
              <a:noFill/>
            </a:ln>
            <a:effectLst/>
          </c:spPr>
          <c:marker>
            <c:symbol val="circle"/>
            <c:size val="3"/>
          </c:marker>
          <c:dPt>
            <c:idx val="0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5CCE-4A07-A507-AFE13EC55A49}"/>
              </c:ext>
            </c:extLst>
          </c:dPt>
          <c:dPt>
            <c:idx val="1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5CCE-4A07-A507-AFE13EC55A49}"/>
              </c:ext>
            </c:extLst>
          </c:dPt>
          <c:dPt>
            <c:idx val="2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5CCE-4A07-A507-AFE13EC55A49}"/>
              </c:ext>
            </c:extLst>
          </c:dPt>
          <c:dPt>
            <c:idx val="3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5CCE-4A07-A507-AFE13EC55A49}"/>
              </c:ext>
            </c:extLst>
          </c:dPt>
          <c:dPt>
            <c:idx val="4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5CCE-4A07-A507-AFE13EC55A49}"/>
              </c:ext>
            </c:extLst>
          </c:dPt>
          <c:dPt>
            <c:idx val="5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5CCE-4A07-A507-AFE13EC55A49}"/>
              </c:ext>
            </c:extLst>
          </c:dPt>
          <c:dPt>
            <c:idx val="6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5CCE-4A07-A507-AFE13EC55A49}"/>
              </c:ext>
            </c:extLst>
          </c:dPt>
          <c:dPt>
            <c:idx val="7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5CCE-4A07-A507-AFE13EC55A49}"/>
              </c:ext>
            </c:extLst>
          </c:dPt>
          <c:dPt>
            <c:idx val="8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5CCE-4A07-A507-AFE13EC55A49}"/>
              </c:ext>
            </c:extLst>
          </c:dPt>
          <c:dPt>
            <c:idx val="9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5CCE-4A07-A507-AFE13EC55A49}"/>
              </c:ext>
            </c:extLst>
          </c:dPt>
          <c:dPt>
            <c:idx val="10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CCE-4A07-A507-AFE13EC55A49}"/>
              </c:ext>
            </c:extLst>
          </c:dPt>
          <c:dPt>
            <c:idx val="11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CCE-4A07-A507-AFE13EC55A49}"/>
              </c:ext>
            </c:extLst>
          </c:dPt>
          <c:dPt>
            <c:idx val="12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CCE-4A07-A507-AFE13EC55A49}"/>
              </c:ext>
            </c:extLst>
          </c:dPt>
          <c:dPt>
            <c:idx val="13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CCE-4A07-A507-AFE13EC55A49}"/>
              </c:ext>
            </c:extLst>
          </c:dPt>
          <c:dPt>
            <c:idx val="14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CCE-4A07-A507-AFE13EC55A49}"/>
              </c:ext>
            </c:extLst>
          </c:dPt>
          <c:dPt>
            <c:idx val="15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CCE-4A07-A507-AFE13EC55A49}"/>
              </c:ext>
            </c:extLst>
          </c:dPt>
          <c:dPt>
            <c:idx val="16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CCE-4A07-A507-AFE13EC55A49}"/>
              </c:ext>
            </c:extLst>
          </c:dPt>
          <c:dPt>
            <c:idx val="17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CCE-4A07-A507-AFE13EC55A49}"/>
              </c:ext>
            </c:extLst>
          </c:dPt>
          <c:dPt>
            <c:idx val="18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CCE-4A07-A507-AFE13EC55A49}"/>
              </c:ext>
            </c:extLst>
          </c:dPt>
          <c:dPt>
            <c:idx val="19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CCE-4A07-A507-AFE13EC55A49}"/>
              </c:ext>
            </c:extLst>
          </c:dPt>
          <c:dPt>
            <c:idx val="20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CCE-4A07-A507-AFE13EC55A49}"/>
              </c:ext>
            </c:extLst>
          </c:dPt>
          <c:dPt>
            <c:idx val="21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CCE-4A07-A507-AFE13EC55A49}"/>
              </c:ext>
            </c:extLst>
          </c:dPt>
          <c:dPt>
            <c:idx val="22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CCE-4A07-A507-AFE13EC55A49}"/>
              </c:ext>
            </c:extLst>
          </c:dPt>
          <c:dPt>
            <c:idx val="23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8-5CCE-4A07-A507-AFE13EC55A49}"/>
              </c:ext>
            </c:extLst>
          </c:dPt>
          <c:xVal>
            <c:numRef>
              <c:f>XLSTAT_20240327_101716_1_HID!$C$2:$C$25</c:f>
              <c:numCache>
                <c:formatCode>0.000</c:formatCode>
                <c:ptCount val="24"/>
                <c:pt idx="0">
                  <c:v>55.5</c:v>
                </c:pt>
                <c:pt idx="1">
                  <c:v>55.3</c:v>
                </c:pt>
                <c:pt idx="2">
                  <c:v>54.7</c:v>
                </c:pt>
                <c:pt idx="3">
                  <c:v>55.3</c:v>
                </c:pt>
                <c:pt idx="4">
                  <c:v>55.8</c:v>
                </c:pt>
                <c:pt idx="5">
                  <c:v>56.1</c:v>
                </c:pt>
                <c:pt idx="6">
                  <c:v>58.2</c:v>
                </c:pt>
                <c:pt idx="7">
                  <c:v>56.1</c:v>
                </c:pt>
                <c:pt idx="8">
                  <c:v>54.7</c:v>
                </c:pt>
                <c:pt idx="9">
                  <c:v>56.2</c:v>
                </c:pt>
                <c:pt idx="10">
                  <c:v>58.4</c:v>
                </c:pt>
                <c:pt idx="11">
                  <c:v>58</c:v>
                </c:pt>
                <c:pt idx="12">
                  <c:v>56.4</c:v>
                </c:pt>
                <c:pt idx="13">
                  <c:v>55.9</c:v>
                </c:pt>
                <c:pt idx="14">
                  <c:v>57.9</c:v>
                </c:pt>
                <c:pt idx="15">
                  <c:v>56.5</c:v>
                </c:pt>
                <c:pt idx="16">
                  <c:v>57.1</c:v>
                </c:pt>
                <c:pt idx="17">
                  <c:v>55</c:v>
                </c:pt>
                <c:pt idx="18">
                  <c:v>53.8</c:v>
                </c:pt>
                <c:pt idx="19">
                  <c:v>56.6</c:v>
                </c:pt>
                <c:pt idx="20">
                  <c:v>54.3</c:v>
                </c:pt>
                <c:pt idx="21">
                  <c:v>53.2</c:v>
                </c:pt>
                <c:pt idx="22">
                  <c:v>56</c:v>
                </c:pt>
                <c:pt idx="23">
                  <c:v>54.8</c:v>
                </c:pt>
              </c:numCache>
            </c:numRef>
          </c:xVal>
          <c:yVal>
            <c:numRef>
              <c:f>XLSTAT_20240327_101716_1_HID!$F$2:$F$25</c:f>
              <c:numCache>
                <c:formatCode>0.000</c:formatCode>
                <c:ptCount val="24"/>
                <c:pt idx="0">
                  <c:v>4.4116692988406717E-2</c:v>
                </c:pt>
                <c:pt idx="1">
                  <c:v>-0.13235007896523268</c:v>
                </c:pt>
                <c:pt idx="2">
                  <c:v>-0.6617503948261384</c:v>
                </c:pt>
                <c:pt idx="3">
                  <c:v>-0.13235007896523268</c:v>
                </c:pt>
                <c:pt idx="4">
                  <c:v>0.30881685091885958</c:v>
                </c:pt>
                <c:pt idx="5">
                  <c:v>0.57351700884931867</c:v>
                </c:pt>
                <c:pt idx="6">
                  <c:v>1.117622889039712</c:v>
                </c:pt>
                <c:pt idx="7">
                  <c:v>-0.73527821647347669</c:v>
                </c:pt>
                <c:pt idx="8">
                  <c:v>-1.9705456201489338</c:v>
                </c:pt>
                <c:pt idx="9">
                  <c:v>-0.64704483049665695</c:v>
                </c:pt>
                <c:pt idx="10">
                  <c:v>1.2940896609933452</c:v>
                </c:pt>
                <c:pt idx="11">
                  <c:v>0.94115611708607272</c:v>
                </c:pt>
                <c:pt idx="12">
                  <c:v>-5.8822257317900702E-2</c:v>
                </c:pt>
                <c:pt idx="13">
                  <c:v>-0.49998918720199298</c:v>
                </c:pt>
                <c:pt idx="14">
                  <c:v>1.2646785323343761</c:v>
                </c:pt>
                <c:pt idx="15">
                  <c:v>2.9411128658919004E-2</c:v>
                </c:pt>
                <c:pt idx="16">
                  <c:v>0.558811444519831</c:v>
                </c:pt>
                <c:pt idx="17">
                  <c:v>-1.2940896609933576</c:v>
                </c:pt>
                <c:pt idx="18">
                  <c:v>-0.86762829543870934</c:v>
                </c:pt>
                <c:pt idx="19">
                  <c:v>1.602906511912211</c:v>
                </c:pt>
                <c:pt idx="20">
                  <c:v>-0.42646136555461706</c:v>
                </c:pt>
                <c:pt idx="21">
                  <c:v>-1.3970286112996151</c:v>
                </c:pt>
                <c:pt idx="22">
                  <c:v>1.073506196051299</c:v>
                </c:pt>
                <c:pt idx="23">
                  <c:v>1.4705564329475175E-2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CCE-4A07-A507-AFE13EC55A49}"/>
            </c:ext>
          </c:extLst>
        </c:ser>
        <c:ser>
          <c:idx val="1"/>
          <c:order val="1"/>
          <c:tx>
            <c:v>C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55.3</c:v>
              </c:pt>
            </c:numLit>
          </c:xVal>
          <c:yVal>
            <c:numLit>
              <c:formatCode>General</c:formatCode>
              <c:ptCount val="1"/>
              <c:pt idx="0">
                <c:v>-0.13235007896523268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5CCE-4A07-A507-AFE13EC55A49}"/>
            </c:ext>
          </c:extLst>
        </c:ser>
        <c:ser>
          <c:idx val="2"/>
          <c:order val="2"/>
          <c:tx>
            <c:v>HEW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56.6</c:v>
              </c:pt>
            </c:numLit>
          </c:xVal>
          <c:yVal>
            <c:numLit>
              <c:formatCode>General</c:formatCode>
              <c:ptCount val="1"/>
              <c:pt idx="0">
                <c:v>1.602906511912211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5CCE-4A07-A507-AFE13EC55A49}"/>
            </c:ext>
          </c:extLst>
        </c:ser>
        <c:ser>
          <c:idx val="3"/>
          <c:order val="3"/>
          <c:tx>
            <c:v>HSD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56.1</c:v>
              </c:pt>
            </c:numLit>
          </c:xVal>
          <c:yVal>
            <c:numLit>
              <c:formatCode>General</c:formatCode>
              <c:ptCount val="1"/>
              <c:pt idx="0">
                <c:v>-0.73527821647347669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5CCE-4A07-A507-AFE13EC55A49}"/>
            </c:ext>
          </c:extLst>
        </c:ser>
        <c:ser>
          <c:idx val="4"/>
          <c:order val="4"/>
          <c:tx>
            <c:v>MID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55.9</c:v>
              </c:pt>
            </c:numLit>
          </c:xVal>
          <c:yVal>
            <c:numLit>
              <c:formatCode>General</c:formatCode>
              <c:ptCount val="1"/>
              <c:pt idx="0">
                <c:v>-0.49998918720199298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5CCE-4A07-A507-AFE13EC55A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8312528"/>
        <c:axId val="1122956240"/>
      </c:scatterChart>
      <c:valAx>
        <c:axId val="748312528"/>
        <c:scaling>
          <c:orientation val="minMax"/>
          <c:max val="59"/>
          <c:min val="53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Area of cells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700"/>
            </a:pPr>
            <a:endParaRPr lang="en-US"/>
          </a:p>
        </c:txPr>
        <c:crossAx val="1122956240"/>
        <c:crosses val="autoZero"/>
        <c:crossBetween val="midCat"/>
      </c:valAx>
      <c:valAx>
        <c:axId val="1122956240"/>
        <c:scaling>
          <c:orientation val="minMax"/>
          <c:max val="2"/>
          <c:min val="-2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Standardized residuals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748312528"/>
        <c:crosses val="autoZero"/>
        <c:crossBetween val="midCat"/>
      </c:valAx>
      <c:spPr>
        <a:ln>
          <a:solidFill>
            <a:srgbClr val="C0C0C0"/>
          </a:solidFill>
          <a:prstDash val="solid"/>
        </a:ln>
      </c:spPr>
    </c:plotArea>
    <c:legend>
      <c:legendPos val="b"/>
      <c:legendEntry>
        <c:idx val="0"/>
        <c:delete val="1"/>
      </c:legendEntry>
      <c:overlay val="0"/>
      <c:spPr>
        <a:ln w="6350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/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Pred(Area of cells) / Standardized residuals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/>
          </c:tx>
          <c:spPr>
            <a:ln w="19050">
              <a:noFill/>
            </a:ln>
            <a:effectLst/>
          </c:spPr>
          <c:marker>
            <c:symbol val="circle"/>
            <c:size val="3"/>
          </c:marker>
          <c:dPt>
            <c:idx val="0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06D4-4E56-8E9B-EF8D9159599B}"/>
              </c:ext>
            </c:extLst>
          </c:dPt>
          <c:dPt>
            <c:idx val="1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06D4-4E56-8E9B-EF8D9159599B}"/>
              </c:ext>
            </c:extLst>
          </c:dPt>
          <c:dPt>
            <c:idx val="2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06D4-4E56-8E9B-EF8D9159599B}"/>
              </c:ext>
            </c:extLst>
          </c:dPt>
          <c:dPt>
            <c:idx val="3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06D4-4E56-8E9B-EF8D9159599B}"/>
              </c:ext>
            </c:extLst>
          </c:dPt>
          <c:dPt>
            <c:idx val="4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06D4-4E56-8E9B-EF8D9159599B}"/>
              </c:ext>
            </c:extLst>
          </c:dPt>
          <c:dPt>
            <c:idx val="5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06D4-4E56-8E9B-EF8D9159599B}"/>
              </c:ext>
            </c:extLst>
          </c:dPt>
          <c:dPt>
            <c:idx val="6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06D4-4E56-8E9B-EF8D9159599B}"/>
              </c:ext>
            </c:extLst>
          </c:dPt>
          <c:dPt>
            <c:idx val="7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06D4-4E56-8E9B-EF8D9159599B}"/>
              </c:ext>
            </c:extLst>
          </c:dPt>
          <c:dPt>
            <c:idx val="8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06D4-4E56-8E9B-EF8D9159599B}"/>
              </c:ext>
            </c:extLst>
          </c:dPt>
          <c:dPt>
            <c:idx val="9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06D4-4E56-8E9B-EF8D9159599B}"/>
              </c:ext>
            </c:extLst>
          </c:dPt>
          <c:dPt>
            <c:idx val="10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6D4-4E56-8E9B-EF8D9159599B}"/>
              </c:ext>
            </c:extLst>
          </c:dPt>
          <c:dPt>
            <c:idx val="11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6D4-4E56-8E9B-EF8D9159599B}"/>
              </c:ext>
            </c:extLst>
          </c:dPt>
          <c:dPt>
            <c:idx val="12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6D4-4E56-8E9B-EF8D9159599B}"/>
              </c:ext>
            </c:extLst>
          </c:dPt>
          <c:dPt>
            <c:idx val="13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6D4-4E56-8E9B-EF8D9159599B}"/>
              </c:ext>
            </c:extLst>
          </c:dPt>
          <c:dPt>
            <c:idx val="14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06D4-4E56-8E9B-EF8D9159599B}"/>
              </c:ext>
            </c:extLst>
          </c:dPt>
          <c:dPt>
            <c:idx val="15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06D4-4E56-8E9B-EF8D9159599B}"/>
              </c:ext>
            </c:extLst>
          </c:dPt>
          <c:dPt>
            <c:idx val="16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06D4-4E56-8E9B-EF8D9159599B}"/>
              </c:ext>
            </c:extLst>
          </c:dPt>
          <c:dPt>
            <c:idx val="17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06D4-4E56-8E9B-EF8D9159599B}"/>
              </c:ext>
            </c:extLst>
          </c:dPt>
          <c:dPt>
            <c:idx val="18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06D4-4E56-8E9B-EF8D9159599B}"/>
              </c:ext>
            </c:extLst>
          </c:dPt>
          <c:dPt>
            <c:idx val="19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06D4-4E56-8E9B-EF8D9159599B}"/>
              </c:ext>
            </c:extLst>
          </c:dPt>
          <c:dPt>
            <c:idx val="20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06D4-4E56-8E9B-EF8D9159599B}"/>
              </c:ext>
            </c:extLst>
          </c:dPt>
          <c:dPt>
            <c:idx val="21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06D4-4E56-8E9B-EF8D9159599B}"/>
              </c:ext>
            </c:extLst>
          </c:dPt>
          <c:dPt>
            <c:idx val="22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06D4-4E56-8E9B-EF8D9159599B}"/>
              </c:ext>
            </c:extLst>
          </c:dPt>
          <c:dPt>
            <c:idx val="23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8-06D4-4E56-8E9B-EF8D9159599B}"/>
              </c:ext>
            </c:extLst>
          </c:dPt>
          <c:xVal>
            <c:numRef>
              <c:f>XLSTAT_20240327_101716_1_HID!$D$2:$D$25</c:f>
              <c:numCache>
                <c:formatCode>0.000</c:formatCode>
                <c:ptCount val="24"/>
                <c:pt idx="0">
                  <c:v>55.45</c:v>
                </c:pt>
                <c:pt idx="1">
                  <c:v>55.45</c:v>
                </c:pt>
                <c:pt idx="2">
                  <c:v>55.45</c:v>
                </c:pt>
                <c:pt idx="3">
                  <c:v>55.45</c:v>
                </c:pt>
                <c:pt idx="4">
                  <c:v>55.45</c:v>
                </c:pt>
                <c:pt idx="5">
                  <c:v>55.45</c:v>
                </c:pt>
                <c:pt idx="6">
                  <c:v>56.933333333333323</c:v>
                </c:pt>
                <c:pt idx="7">
                  <c:v>56.933333333333323</c:v>
                </c:pt>
                <c:pt idx="8">
                  <c:v>56.933333333333323</c:v>
                </c:pt>
                <c:pt idx="9">
                  <c:v>56.933333333333323</c:v>
                </c:pt>
                <c:pt idx="10">
                  <c:v>56.933333333333323</c:v>
                </c:pt>
                <c:pt idx="11">
                  <c:v>56.933333333333323</c:v>
                </c:pt>
                <c:pt idx="12">
                  <c:v>56.46666666666669</c:v>
                </c:pt>
                <c:pt idx="13">
                  <c:v>56.46666666666669</c:v>
                </c:pt>
                <c:pt idx="14">
                  <c:v>56.46666666666669</c:v>
                </c:pt>
                <c:pt idx="15">
                  <c:v>56.46666666666669</c:v>
                </c:pt>
                <c:pt idx="16">
                  <c:v>56.46666666666669</c:v>
                </c:pt>
                <c:pt idx="17">
                  <c:v>56.46666666666669</c:v>
                </c:pt>
                <c:pt idx="18">
                  <c:v>54.783333333333324</c:v>
                </c:pt>
                <c:pt idx="19">
                  <c:v>54.783333333333324</c:v>
                </c:pt>
                <c:pt idx="20">
                  <c:v>54.783333333333324</c:v>
                </c:pt>
                <c:pt idx="21">
                  <c:v>54.783333333333324</c:v>
                </c:pt>
                <c:pt idx="22">
                  <c:v>54.783333333333324</c:v>
                </c:pt>
                <c:pt idx="23">
                  <c:v>54.783333333333324</c:v>
                </c:pt>
              </c:numCache>
            </c:numRef>
          </c:xVal>
          <c:yVal>
            <c:numRef>
              <c:f>XLSTAT_20240327_101716_1_HID!$F$2:$F$25</c:f>
              <c:numCache>
                <c:formatCode>0.000</c:formatCode>
                <c:ptCount val="24"/>
                <c:pt idx="0">
                  <c:v>4.4116692988406717E-2</c:v>
                </c:pt>
                <c:pt idx="1">
                  <c:v>-0.13235007896523268</c:v>
                </c:pt>
                <c:pt idx="2">
                  <c:v>-0.6617503948261384</c:v>
                </c:pt>
                <c:pt idx="3">
                  <c:v>-0.13235007896523268</c:v>
                </c:pt>
                <c:pt idx="4">
                  <c:v>0.30881685091885958</c:v>
                </c:pt>
                <c:pt idx="5">
                  <c:v>0.57351700884931867</c:v>
                </c:pt>
                <c:pt idx="6">
                  <c:v>1.117622889039712</c:v>
                </c:pt>
                <c:pt idx="7">
                  <c:v>-0.73527821647347669</c:v>
                </c:pt>
                <c:pt idx="8">
                  <c:v>-1.9705456201489338</c:v>
                </c:pt>
                <c:pt idx="9">
                  <c:v>-0.64704483049665695</c:v>
                </c:pt>
                <c:pt idx="10">
                  <c:v>1.2940896609933452</c:v>
                </c:pt>
                <c:pt idx="11">
                  <c:v>0.94115611708607272</c:v>
                </c:pt>
                <c:pt idx="12">
                  <c:v>-5.8822257317900702E-2</c:v>
                </c:pt>
                <c:pt idx="13">
                  <c:v>-0.49998918720199298</c:v>
                </c:pt>
                <c:pt idx="14">
                  <c:v>1.2646785323343761</c:v>
                </c:pt>
                <c:pt idx="15">
                  <c:v>2.9411128658919004E-2</c:v>
                </c:pt>
                <c:pt idx="16">
                  <c:v>0.558811444519831</c:v>
                </c:pt>
                <c:pt idx="17">
                  <c:v>-1.2940896609933576</c:v>
                </c:pt>
                <c:pt idx="18">
                  <c:v>-0.86762829543870934</c:v>
                </c:pt>
                <c:pt idx="19">
                  <c:v>1.602906511912211</c:v>
                </c:pt>
                <c:pt idx="20">
                  <c:v>-0.42646136555461706</c:v>
                </c:pt>
                <c:pt idx="21">
                  <c:v>-1.3970286112996151</c:v>
                </c:pt>
                <c:pt idx="22">
                  <c:v>1.073506196051299</c:v>
                </c:pt>
                <c:pt idx="23">
                  <c:v>1.4705564329475175E-2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6D4-4E56-8E9B-EF8D9159599B}"/>
            </c:ext>
          </c:extLst>
        </c:ser>
        <c:ser>
          <c:idx val="1"/>
          <c:order val="1"/>
          <c:tx>
            <c:v>C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55.45</c:v>
              </c:pt>
            </c:numLit>
          </c:xVal>
          <c:yVal>
            <c:numLit>
              <c:formatCode>General</c:formatCode>
              <c:ptCount val="1"/>
              <c:pt idx="0">
                <c:v>-0.13235007896523268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06D4-4E56-8E9B-EF8D9159599B}"/>
            </c:ext>
          </c:extLst>
        </c:ser>
        <c:ser>
          <c:idx val="2"/>
          <c:order val="2"/>
          <c:tx>
            <c:v>HEW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54.783333333333324</c:v>
              </c:pt>
            </c:numLit>
          </c:xVal>
          <c:yVal>
            <c:numLit>
              <c:formatCode>General</c:formatCode>
              <c:ptCount val="1"/>
              <c:pt idx="0">
                <c:v>1.602906511912211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06D4-4E56-8E9B-EF8D9159599B}"/>
            </c:ext>
          </c:extLst>
        </c:ser>
        <c:ser>
          <c:idx val="3"/>
          <c:order val="3"/>
          <c:tx>
            <c:v>HSD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56.933333333333323</c:v>
              </c:pt>
            </c:numLit>
          </c:xVal>
          <c:yVal>
            <c:numLit>
              <c:formatCode>General</c:formatCode>
              <c:ptCount val="1"/>
              <c:pt idx="0">
                <c:v>-0.73527821647347669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06D4-4E56-8E9B-EF8D9159599B}"/>
            </c:ext>
          </c:extLst>
        </c:ser>
        <c:ser>
          <c:idx val="4"/>
          <c:order val="4"/>
          <c:tx>
            <c:v>MID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56.46666666666669</c:v>
              </c:pt>
            </c:numLit>
          </c:xVal>
          <c:yVal>
            <c:numLit>
              <c:formatCode>General</c:formatCode>
              <c:ptCount val="1"/>
              <c:pt idx="0">
                <c:v>-0.49998918720199298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06D4-4E56-8E9B-EF8D915959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0367280"/>
        <c:axId val="1122956736"/>
      </c:scatterChart>
      <c:valAx>
        <c:axId val="280367280"/>
        <c:scaling>
          <c:orientation val="minMax"/>
          <c:max val="57"/>
          <c:min val="54.5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Pred(Area of cells)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700"/>
            </a:pPr>
            <a:endParaRPr lang="en-US"/>
          </a:p>
        </c:txPr>
        <c:crossAx val="1122956736"/>
        <c:crosses val="autoZero"/>
        <c:crossBetween val="midCat"/>
      </c:valAx>
      <c:valAx>
        <c:axId val="1122956736"/>
        <c:scaling>
          <c:orientation val="minMax"/>
          <c:max val="2"/>
          <c:min val="-2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Standardized residuals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280367280"/>
        <c:crosses val="autoZero"/>
        <c:crossBetween val="midCat"/>
      </c:valAx>
      <c:spPr>
        <a:ln>
          <a:solidFill>
            <a:srgbClr val="C0C0C0"/>
          </a:solidFill>
          <a:prstDash val="solid"/>
        </a:ln>
      </c:spPr>
    </c:plotArea>
    <c:legend>
      <c:legendPos val="b"/>
      <c:legendEntry>
        <c:idx val="0"/>
        <c:delete val="1"/>
      </c:legendEntry>
      <c:overlay val="0"/>
      <c:spPr>
        <a:ln w="6350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/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Pred(Area of cells) - Area of cells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/>
          </c:tx>
          <c:spPr>
            <a:ln w="19050">
              <a:noFill/>
            </a:ln>
            <a:effectLst/>
          </c:spPr>
          <c:marker>
            <c:symbol val="circle"/>
            <c:size val="3"/>
          </c:marker>
          <c:dPt>
            <c:idx val="0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8A32-4206-AFB1-550C29CD98D0}"/>
              </c:ext>
            </c:extLst>
          </c:dPt>
          <c:dPt>
            <c:idx val="1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8A32-4206-AFB1-550C29CD98D0}"/>
              </c:ext>
            </c:extLst>
          </c:dPt>
          <c:dPt>
            <c:idx val="2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8A32-4206-AFB1-550C29CD98D0}"/>
              </c:ext>
            </c:extLst>
          </c:dPt>
          <c:dPt>
            <c:idx val="3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8A32-4206-AFB1-550C29CD98D0}"/>
              </c:ext>
            </c:extLst>
          </c:dPt>
          <c:dPt>
            <c:idx val="4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8A32-4206-AFB1-550C29CD98D0}"/>
              </c:ext>
            </c:extLst>
          </c:dPt>
          <c:dPt>
            <c:idx val="5"/>
            <c:marker>
              <c:spPr>
                <a:solidFill>
                  <a:srgbClr val="FF4A46"/>
                </a:solidFill>
                <a:ln>
                  <a:solidFill>
                    <a:srgbClr val="FF4A4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8A32-4206-AFB1-550C29CD98D0}"/>
              </c:ext>
            </c:extLst>
          </c:dPt>
          <c:dPt>
            <c:idx val="6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8A32-4206-AFB1-550C29CD98D0}"/>
              </c:ext>
            </c:extLst>
          </c:dPt>
          <c:dPt>
            <c:idx val="7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8A32-4206-AFB1-550C29CD98D0}"/>
              </c:ext>
            </c:extLst>
          </c:dPt>
          <c:dPt>
            <c:idx val="8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8A32-4206-AFB1-550C29CD98D0}"/>
              </c:ext>
            </c:extLst>
          </c:dPt>
          <c:dPt>
            <c:idx val="9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8A32-4206-AFB1-550C29CD98D0}"/>
              </c:ext>
            </c:extLst>
          </c:dPt>
          <c:dPt>
            <c:idx val="10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A32-4206-AFB1-550C29CD98D0}"/>
              </c:ext>
            </c:extLst>
          </c:dPt>
          <c:dPt>
            <c:idx val="11"/>
            <c:marker>
              <c:spPr>
                <a:solidFill>
                  <a:srgbClr val="008941"/>
                </a:solidFill>
                <a:ln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A32-4206-AFB1-550C29CD98D0}"/>
              </c:ext>
            </c:extLst>
          </c:dPt>
          <c:dPt>
            <c:idx val="12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A32-4206-AFB1-550C29CD98D0}"/>
              </c:ext>
            </c:extLst>
          </c:dPt>
          <c:dPt>
            <c:idx val="13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A32-4206-AFB1-550C29CD98D0}"/>
              </c:ext>
            </c:extLst>
          </c:dPt>
          <c:dPt>
            <c:idx val="14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A32-4206-AFB1-550C29CD98D0}"/>
              </c:ext>
            </c:extLst>
          </c:dPt>
          <c:dPt>
            <c:idx val="15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A32-4206-AFB1-550C29CD98D0}"/>
              </c:ext>
            </c:extLst>
          </c:dPt>
          <c:dPt>
            <c:idx val="16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A32-4206-AFB1-550C29CD98D0}"/>
              </c:ext>
            </c:extLst>
          </c:dPt>
          <c:dPt>
            <c:idx val="17"/>
            <c:marker>
              <c:spPr>
                <a:solidFill>
                  <a:srgbClr val="A30059"/>
                </a:solidFill>
                <a:ln>
                  <a:solidFill>
                    <a:srgbClr val="A30059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A32-4206-AFB1-550C29CD98D0}"/>
              </c:ext>
            </c:extLst>
          </c:dPt>
          <c:dPt>
            <c:idx val="18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A32-4206-AFB1-550C29CD98D0}"/>
              </c:ext>
            </c:extLst>
          </c:dPt>
          <c:dPt>
            <c:idx val="19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A32-4206-AFB1-550C29CD98D0}"/>
              </c:ext>
            </c:extLst>
          </c:dPt>
          <c:dPt>
            <c:idx val="20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A32-4206-AFB1-550C29CD98D0}"/>
              </c:ext>
            </c:extLst>
          </c:dPt>
          <c:dPt>
            <c:idx val="21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A32-4206-AFB1-550C29CD98D0}"/>
              </c:ext>
            </c:extLst>
          </c:dPt>
          <c:dPt>
            <c:idx val="22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A32-4206-AFB1-550C29CD98D0}"/>
              </c:ext>
            </c:extLst>
          </c:dPt>
          <c:dPt>
            <c:idx val="23"/>
            <c:marker>
              <c:spPr>
                <a:solidFill>
                  <a:srgbClr val="2A7498"/>
                </a:solidFill>
                <a:ln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8-8A32-4206-AFB1-550C29CD98D0}"/>
              </c:ext>
            </c:extLst>
          </c:dPt>
          <c:xVal>
            <c:numRef>
              <c:f>XLSTAT_20240327_101716_1_HID!$D$2:$D$25</c:f>
              <c:numCache>
                <c:formatCode>0.000</c:formatCode>
                <c:ptCount val="24"/>
                <c:pt idx="0">
                  <c:v>55.45</c:v>
                </c:pt>
                <c:pt idx="1">
                  <c:v>55.45</c:v>
                </c:pt>
                <c:pt idx="2">
                  <c:v>55.45</c:v>
                </c:pt>
                <c:pt idx="3">
                  <c:v>55.45</c:v>
                </c:pt>
                <c:pt idx="4">
                  <c:v>55.45</c:v>
                </c:pt>
                <c:pt idx="5">
                  <c:v>55.45</c:v>
                </c:pt>
                <c:pt idx="6">
                  <c:v>56.933333333333323</c:v>
                </c:pt>
                <c:pt idx="7">
                  <c:v>56.933333333333323</c:v>
                </c:pt>
                <c:pt idx="8">
                  <c:v>56.933333333333323</c:v>
                </c:pt>
                <c:pt idx="9">
                  <c:v>56.933333333333323</c:v>
                </c:pt>
                <c:pt idx="10">
                  <c:v>56.933333333333323</c:v>
                </c:pt>
                <c:pt idx="11">
                  <c:v>56.933333333333323</c:v>
                </c:pt>
                <c:pt idx="12">
                  <c:v>56.46666666666669</c:v>
                </c:pt>
                <c:pt idx="13">
                  <c:v>56.46666666666669</c:v>
                </c:pt>
                <c:pt idx="14">
                  <c:v>56.46666666666669</c:v>
                </c:pt>
                <c:pt idx="15">
                  <c:v>56.46666666666669</c:v>
                </c:pt>
                <c:pt idx="16">
                  <c:v>56.46666666666669</c:v>
                </c:pt>
                <c:pt idx="17">
                  <c:v>56.46666666666669</c:v>
                </c:pt>
                <c:pt idx="18">
                  <c:v>54.783333333333324</c:v>
                </c:pt>
                <c:pt idx="19">
                  <c:v>54.783333333333324</c:v>
                </c:pt>
                <c:pt idx="20">
                  <c:v>54.783333333333324</c:v>
                </c:pt>
                <c:pt idx="21">
                  <c:v>54.783333333333324</c:v>
                </c:pt>
                <c:pt idx="22">
                  <c:v>54.783333333333324</c:v>
                </c:pt>
                <c:pt idx="23">
                  <c:v>54.783333333333324</c:v>
                </c:pt>
              </c:numCache>
            </c:numRef>
          </c:xVal>
          <c:yVal>
            <c:numRef>
              <c:f>XLSTAT_20240327_101716_1_HID!$C$2:$C$25</c:f>
              <c:numCache>
                <c:formatCode>0.000</c:formatCode>
                <c:ptCount val="24"/>
                <c:pt idx="0">
                  <c:v>55.5</c:v>
                </c:pt>
                <c:pt idx="1">
                  <c:v>55.3</c:v>
                </c:pt>
                <c:pt idx="2">
                  <c:v>54.7</c:v>
                </c:pt>
                <c:pt idx="3">
                  <c:v>55.3</c:v>
                </c:pt>
                <c:pt idx="4">
                  <c:v>55.8</c:v>
                </c:pt>
                <c:pt idx="5">
                  <c:v>56.1</c:v>
                </c:pt>
                <c:pt idx="6">
                  <c:v>58.2</c:v>
                </c:pt>
                <c:pt idx="7">
                  <c:v>56.1</c:v>
                </c:pt>
                <c:pt idx="8">
                  <c:v>54.7</c:v>
                </c:pt>
                <c:pt idx="9">
                  <c:v>56.2</c:v>
                </c:pt>
                <c:pt idx="10">
                  <c:v>58.4</c:v>
                </c:pt>
                <c:pt idx="11">
                  <c:v>58</c:v>
                </c:pt>
                <c:pt idx="12">
                  <c:v>56.4</c:v>
                </c:pt>
                <c:pt idx="13">
                  <c:v>55.9</c:v>
                </c:pt>
                <c:pt idx="14">
                  <c:v>57.9</c:v>
                </c:pt>
                <c:pt idx="15">
                  <c:v>56.5</c:v>
                </c:pt>
                <c:pt idx="16">
                  <c:v>57.1</c:v>
                </c:pt>
                <c:pt idx="17">
                  <c:v>55</c:v>
                </c:pt>
                <c:pt idx="18">
                  <c:v>53.8</c:v>
                </c:pt>
                <c:pt idx="19">
                  <c:v>56.6</c:v>
                </c:pt>
                <c:pt idx="20">
                  <c:v>54.3</c:v>
                </c:pt>
                <c:pt idx="21">
                  <c:v>53.2</c:v>
                </c:pt>
                <c:pt idx="22">
                  <c:v>56</c:v>
                </c:pt>
                <c:pt idx="23">
                  <c:v>54.8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A32-4206-AFB1-550C29CD98D0}"/>
            </c:ext>
          </c:extLst>
        </c:ser>
        <c:ser>
          <c:idx val="1"/>
          <c:order val="1"/>
          <c:tx>
            <c:v>C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55.45</c:v>
              </c:pt>
            </c:numLit>
          </c:xVal>
          <c:yVal>
            <c:numLit>
              <c:formatCode>General</c:formatCode>
              <c:ptCount val="1"/>
              <c:pt idx="0">
                <c:v>55.3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8A32-4206-AFB1-550C29CD98D0}"/>
            </c:ext>
          </c:extLst>
        </c:ser>
        <c:ser>
          <c:idx val="2"/>
          <c:order val="2"/>
          <c:tx>
            <c:v>HEW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54.783333333333324</c:v>
              </c:pt>
            </c:numLit>
          </c:xVal>
          <c:yVal>
            <c:numLit>
              <c:formatCode>General</c:formatCode>
              <c:ptCount val="1"/>
              <c:pt idx="0">
                <c:v>56.6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8A32-4206-AFB1-550C29CD98D0}"/>
            </c:ext>
          </c:extLst>
        </c:ser>
        <c:ser>
          <c:idx val="3"/>
          <c:order val="3"/>
          <c:tx>
            <c:v>HSD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56.933333333333323</c:v>
              </c:pt>
            </c:numLit>
          </c:xVal>
          <c:yVal>
            <c:numLit>
              <c:formatCode>General</c:formatCode>
              <c:ptCount val="1"/>
              <c:pt idx="0">
                <c:v>56.1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8A32-4206-AFB1-550C29CD98D0}"/>
            </c:ext>
          </c:extLst>
        </c:ser>
        <c:ser>
          <c:idx val="4"/>
          <c:order val="4"/>
          <c:tx>
            <c:v>MID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56.46666666666669</c:v>
              </c:pt>
            </c:numLit>
          </c:xVal>
          <c:yVal>
            <c:numLit>
              <c:formatCode>General</c:formatCode>
              <c:ptCount val="1"/>
              <c:pt idx="0">
                <c:v>55.9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8A32-4206-AFB1-550C29CD98D0}"/>
            </c:ext>
          </c:extLst>
        </c:ser>
        <c:ser>
          <c:idx val="5"/>
          <c:order val="5"/>
          <c:tx>
            <c:v/>
          </c:tx>
          <c:spPr>
            <a:ln w="6350">
              <a:solidFill>
                <a:srgbClr val="989898"/>
              </a:solidFill>
              <a:prstDash val="solid"/>
            </a:ln>
            <a:effectLst/>
          </c:spPr>
          <c:marker>
            <c:symbol val="none"/>
          </c:marker>
          <c:xVal>
            <c:numRef>
              <c:f>XLSTAT_20240327_101716_1_HID1!xdata1</c:f>
              <c:numCache>
                <c:formatCode>General</c:formatCode>
                <c:ptCount val="70"/>
                <c:pt idx="0">
                  <c:v>54.697333333333297</c:v>
                </c:pt>
                <c:pt idx="1">
                  <c:v>54.894763285024119</c:v>
                </c:pt>
                <c:pt idx="2">
                  <c:v>55.092193236714941</c:v>
                </c:pt>
                <c:pt idx="3">
                  <c:v>55.289623188405763</c:v>
                </c:pt>
                <c:pt idx="4">
                  <c:v>55.487053140096585</c:v>
                </c:pt>
                <c:pt idx="5">
                  <c:v>55.684483091787399</c:v>
                </c:pt>
                <c:pt idx="6">
                  <c:v>55.881913043478221</c:v>
                </c:pt>
                <c:pt idx="7">
                  <c:v>56.079342995169043</c:v>
                </c:pt>
                <c:pt idx="8">
                  <c:v>56.276772946859865</c:v>
                </c:pt>
                <c:pt idx="9">
                  <c:v>56.474202898550686</c:v>
                </c:pt>
                <c:pt idx="10">
                  <c:v>56.671632850241508</c:v>
                </c:pt>
                <c:pt idx="11">
                  <c:v>56.86906280193233</c:v>
                </c:pt>
                <c:pt idx="12">
                  <c:v>57.066492753623152</c:v>
                </c:pt>
                <c:pt idx="13">
                  <c:v>57.263922705313973</c:v>
                </c:pt>
                <c:pt idx="14">
                  <c:v>57.461352657004795</c:v>
                </c:pt>
                <c:pt idx="15">
                  <c:v>57.65878260869561</c:v>
                </c:pt>
                <c:pt idx="16">
                  <c:v>57.856212560386432</c:v>
                </c:pt>
                <c:pt idx="17">
                  <c:v>58.053642512077253</c:v>
                </c:pt>
                <c:pt idx="18">
                  <c:v>58.251072463768075</c:v>
                </c:pt>
                <c:pt idx="19">
                  <c:v>58.448502415458897</c:v>
                </c:pt>
                <c:pt idx="20">
                  <c:v>58.645932367149719</c:v>
                </c:pt>
                <c:pt idx="21">
                  <c:v>58.843362318840541</c:v>
                </c:pt>
                <c:pt idx="22">
                  <c:v>59.040792270531362</c:v>
                </c:pt>
                <c:pt idx="23">
                  <c:v>59.238222222222177</c:v>
                </c:pt>
                <c:pt idx="24">
                  <c:v>59.435652173912999</c:v>
                </c:pt>
                <c:pt idx="25">
                  <c:v>59.633082125603821</c:v>
                </c:pt>
                <c:pt idx="26">
                  <c:v>59.830512077294642</c:v>
                </c:pt>
                <c:pt idx="27">
                  <c:v>60.027942028985464</c:v>
                </c:pt>
                <c:pt idx="28">
                  <c:v>60.225371980676286</c:v>
                </c:pt>
                <c:pt idx="29">
                  <c:v>60.422801932367108</c:v>
                </c:pt>
                <c:pt idx="30">
                  <c:v>60.62023188405793</c:v>
                </c:pt>
                <c:pt idx="31">
                  <c:v>60.817661835748751</c:v>
                </c:pt>
                <c:pt idx="32">
                  <c:v>61.015091787439573</c:v>
                </c:pt>
                <c:pt idx="33">
                  <c:v>61.212521739130388</c:v>
                </c:pt>
                <c:pt idx="34">
                  <c:v>61.40995169082121</c:v>
                </c:pt>
                <c:pt idx="35">
                  <c:v>61.607381642512031</c:v>
                </c:pt>
                <c:pt idx="36">
                  <c:v>61.804811594202853</c:v>
                </c:pt>
                <c:pt idx="37">
                  <c:v>62.002241545893675</c:v>
                </c:pt>
                <c:pt idx="38">
                  <c:v>62.199671497584497</c:v>
                </c:pt>
                <c:pt idx="39">
                  <c:v>62.397101449275318</c:v>
                </c:pt>
                <c:pt idx="40">
                  <c:v>62.59453140096614</c:v>
                </c:pt>
                <c:pt idx="41">
                  <c:v>62.791961352656955</c:v>
                </c:pt>
                <c:pt idx="42">
                  <c:v>62.989391304347777</c:v>
                </c:pt>
                <c:pt idx="43">
                  <c:v>63.186821256038598</c:v>
                </c:pt>
                <c:pt idx="44">
                  <c:v>63.38425120772942</c:v>
                </c:pt>
                <c:pt idx="45">
                  <c:v>63.581681159420242</c:v>
                </c:pt>
                <c:pt idx="46">
                  <c:v>63.779111111111064</c:v>
                </c:pt>
                <c:pt idx="47">
                  <c:v>63.976541062801886</c:v>
                </c:pt>
                <c:pt idx="48">
                  <c:v>64.173971014492707</c:v>
                </c:pt>
                <c:pt idx="49">
                  <c:v>64.371400966183529</c:v>
                </c:pt>
                <c:pt idx="50">
                  <c:v>64.568830917874351</c:v>
                </c:pt>
                <c:pt idx="51">
                  <c:v>64.766260869565173</c:v>
                </c:pt>
                <c:pt idx="52">
                  <c:v>64.963690821255994</c:v>
                </c:pt>
                <c:pt idx="53">
                  <c:v>65.161120772946816</c:v>
                </c:pt>
                <c:pt idx="54">
                  <c:v>65.358550724637638</c:v>
                </c:pt>
                <c:pt idx="55">
                  <c:v>65.55598067632846</c:v>
                </c:pt>
                <c:pt idx="56">
                  <c:v>65.753410628019282</c:v>
                </c:pt>
                <c:pt idx="57">
                  <c:v>65.950840579710089</c:v>
                </c:pt>
                <c:pt idx="58">
                  <c:v>66.148270531400911</c:v>
                </c:pt>
                <c:pt idx="59">
                  <c:v>66.345700483091733</c:v>
                </c:pt>
                <c:pt idx="60">
                  <c:v>66.543130434782555</c:v>
                </c:pt>
                <c:pt idx="61">
                  <c:v>66.740560386473376</c:v>
                </c:pt>
                <c:pt idx="62">
                  <c:v>66.937990338164198</c:v>
                </c:pt>
                <c:pt idx="63">
                  <c:v>67.13542028985502</c:v>
                </c:pt>
                <c:pt idx="64">
                  <c:v>67.332850241545842</c:v>
                </c:pt>
                <c:pt idx="65">
                  <c:v>67.530280193236663</c:v>
                </c:pt>
                <c:pt idx="66">
                  <c:v>67.727710144927485</c:v>
                </c:pt>
                <c:pt idx="67">
                  <c:v>67.925140096618307</c:v>
                </c:pt>
                <c:pt idx="68">
                  <c:v>68.122570048309129</c:v>
                </c:pt>
                <c:pt idx="69">
                  <c:v>68.319999999999951</c:v>
                </c:pt>
              </c:numCache>
            </c:numRef>
          </c:xVal>
          <c:yVal>
            <c:numRef>
              <c:f>XLSTAT_20240327_101716_1_HID1!ydata1</c:f>
              <c:numCache>
                <c:formatCode>General</c:formatCode>
                <c:ptCount val="70"/>
                <c:pt idx="0">
                  <c:v>52.186674573345961</c:v>
                </c:pt>
                <c:pt idx="1">
                  <c:v>52.412979485710025</c:v>
                </c:pt>
                <c:pt idx="2">
                  <c:v>52.634413353482813</c:v>
                </c:pt>
                <c:pt idx="3">
                  <c:v>52.850832341951502</c:v>
                </c:pt>
                <c:pt idx="4">
                  <c:v>53.062118637574194</c:v>
                </c:pt>
                <c:pt idx="5">
                  <c:v>53.268183937968928</c:v>
                </c:pt>
                <c:pt idx="6">
                  <c:v>53.468972188336906</c:v>
                </c:pt>
                <c:pt idx="7">
                  <c:v>53.664461372703414</c:v>
                </c:pt>
                <c:pt idx="8">
                  <c:v>53.854664229010837</c:v>
                </c:pt>
                <c:pt idx="9">
                  <c:v>54.039627834584863</c:v>
                </c:pt>
                <c:pt idx="10">
                  <c:v>54.219432093057456</c:v>
                </c:pt>
                <c:pt idx="11">
                  <c:v>54.394187234266397</c:v>
                </c:pt>
                <c:pt idx="12">
                  <c:v>54.564030504602918</c:v>
                </c:pt>
                <c:pt idx="13">
                  <c:v>54.729122269271933</c:v>
                </c:pt>
                <c:pt idx="14">
                  <c:v>54.889641766606658</c:v>
                </c:pt>
                <c:pt idx="15">
                  <c:v>55.045782748865598</c:v>
                </c:pt>
                <c:pt idx="16">
                  <c:v>55.197749218228616</c:v>
                </c:pt>
                <c:pt idx="17">
                  <c:v>55.345751427456598</c:v>
                </c:pt>
                <c:pt idx="18">
                  <c:v>55.490002268864465</c:v>
                </c:pt>
                <c:pt idx="19">
                  <c:v>55.630714129116583</c:v>
                </c:pt>
                <c:pt idx="20">
                  <c:v>55.768096245589497</c:v>
                </c:pt>
                <c:pt idx="21">
                  <c:v>55.902352565556562</c:v>
                </c:pt>
                <c:pt idx="22">
                  <c:v>56.033680083446868</c:v>
                </c:pt>
                <c:pt idx="23">
                  <c:v>56.162267613818699</c:v>
                </c:pt>
                <c:pt idx="24">
                  <c:v>56.288294947500496</c:v>
                </c:pt>
                <c:pt idx="25">
                  <c:v>56.411932334180065</c:v>
                </c:pt>
                <c:pt idx="26">
                  <c:v>56.533340235037471</c:v>
                </c:pt>
                <c:pt idx="27">
                  <c:v>56.652669292390144</c:v>
                </c:pt>
                <c:pt idx="28">
                  <c:v>56.770060468543171</c:v>
                </c:pt>
                <c:pt idx="29">
                  <c:v>56.885645312170375</c:v>
                </c:pt>
                <c:pt idx="30">
                  <c:v>56.999546316907789</c:v>
                </c:pt>
                <c:pt idx="31">
                  <c:v>57.111877342961421</c:v>
                </c:pt>
                <c:pt idx="32">
                  <c:v>57.222744078138298</c:v>
                </c:pt>
                <c:pt idx="33">
                  <c:v>57.332244519659064</c:v>
                </c:pt>
                <c:pt idx="34">
                  <c:v>57.440469462356205</c:v>
                </c:pt>
                <c:pt idx="35">
                  <c:v>57.547502982416781</c:v>
                </c:pt>
                <c:pt idx="36">
                  <c:v>57.653422908745902</c:v>
                </c:pt>
                <c:pt idx="37">
                  <c:v>57.75830127637655</c:v>
                </c:pt>
                <c:pt idx="38">
                  <c:v>57.862204758211838</c:v>
                </c:pt>
                <c:pt idx="39">
                  <c:v>57.965195072833573</c:v>
                </c:pt>
                <c:pt idx="40">
                  <c:v>58.067329367218171</c:v>
                </c:pt>
                <c:pt idx="41">
                  <c:v>58.168660574030888</c:v>
                </c:pt>
                <c:pt idx="42">
                  <c:v>58.269237743777637</c:v>
                </c:pt>
                <c:pt idx="43">
                  <c:v>58.369106352525989</c:v>
                </c:pt>
                <c:pt idx="44">
                  <c:v>58.468308586203221</c:v>
                </c:pt>
                <c:pt idx="45">
                  <c:v>58.566883602669407</c:v>
                </c:pt>
                <c:pt idx="46">
                  <c:v>58.664867772874572</c:v>
                </c:pt>
                <c:pt idx="47">
                  <c:v>58.762294902459587</c:v>
                </c:pt>
                <c:pt idx="48">
                  <c:v>58.859196435167789</c:v>
                </c:pt>
                <c:pt idx="49">
                  <c:v>58.955601639410219</c:v>
                </c:pt>
                <c:pt idx="50">
                  <c:v>59.051537779281475</c:v>
                </c:pt>
                <c:pt idx="51">
                  <c:v>59.147030271262977</c:v>
                </c:pt>
                <c:pt idx="52">
                  <c:v>59.242102827781345</c:v>
                </c:pt>
                <c:pt idx="53">
                  <c:v>59.336777588715933</c:v>
                </c:pt>
                <c:pt idx="54">
                  <c:v>59.431075241873828</c:v>
                </c:pt>
                <c:pt idx="55">
                  <c:v>59.525015133375881</c:v>
                </c:pt>
                <c:pt idx="56">
                  <c:v>59.618615368824194</c:v>
                </c:pt>
                <c:pt idx="57">
                  <c:v>59.711892906051538</c:v>
                </c:pt>
                <c:pt idx="58">
                  <c:v>59.804863640186817</c:v>
                </c:pt>
                <c:pt idx="59">
                  <c:v>59.897542481708598</c:v>
                </c:pt>
                <c:pt idx="60">
                  <c:v>59.989943428100538</c:v>
                </c:pt>
                <c:pt idx="61">
                  <c:v>60.082079629668812</c:v>
                </c:pt>
                <c:pt idx="62">
                  <c:v>60.173963450032154</c:v>
                </c:pt>
                <c:pt idx="63">
                  <c:v>60.265606521749241</c:v>
                </c:pt>
                <c:pt idx="64">
                  <c:v>60.357019797506652</c:v>
                </c:pt>
                <c:pt idx="65">
                  <c:v>60.448213597252249</c:v>
                </c:pt>
                <c:pt idx="66">
                  <c:v>60.539197651624129</c:v>
                </c:pt>
                <c:pt idx="67">
                  <c:v>60.629981141993362</c:v>
                </c:pt>
                <c:pt idx="68">
                  <c:v>60.720572737410102</c:v>
                </c:pt>
                <c:pt idx="69">
                  <c:v>60.810980628716223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D-8A32-4206-AFB1-550C29CD98D0}"/>
            </c:ext>
          </c:extLst>
        </c:ser>
        <c:ser>
          <c:idx val="6"/>
          <c:order val="6"/>
          <c:tx>
            <c:v/>
          </c:tx>
          <c:spPr>
            <a:ln w="6350">
              <a:solidFill>
                <a:srgbClr val="989898"/>
              </a:solidFill>
              <a:prstDash val="solid"/>
            </a:ln>
            <a:effectLst/>
          </c:spPr>
          <c:marker>
            <c:symbol val="none"/>
          </c:marker>
          <c:xVal>
            <c:numRef>
              <c:f>XLSTAT_20240327_101716_1_HID1!xdata2</c:f>
              <c:numCache>
                <c:formatCode>General</c:formatCode>
                <c:ptCount val="70"/>
                <c:pt idx="0">
                  <c:v>43.826666666666704</c:v>
                </c:pt>
                <c:pt idx="1">
                  <c:v>44.181642512077332</c:v>
                </c:pt>
                <c:pt idx="2">
                  <c:v>44.53661835748796</c:v>
                </c:pt>
                <c:pt idx="3">
                  <c:v>44.891594202898588</c:v>
                </c:pt>
                <c:pt idx="4">
                  <c:v>45.246570048309216</c:v>
                </c:pt>
                <c:pt idx="5">
                  <c:v>45.601545893719845</c:v>
                </c:pt>
                <c:pt idx="6">
                  <c:v>45.956521739130473</c:v>
                </c:pt>
                <c:pt idx="7">
                  <c:v>46.311497584541101</c:v>
                </c:pt>
                <c:pt idx="8">
                  <c:v>46.666473429951729</c:v>
                </c:pt>
                <c:pt idx="9">
                  <c:v>47.021449275362357</c:v>
                </c:pt>
                <c:pt idx="10">
                  <c:v>47.376425120772986</c:v>
                </c:pt>
                <c:pt idx="11">
                  <c:v>47.731400966183614</c:v>
                </c:pt>
                <c:pt idx="12">
                  <c:v>48.086376811594242</c:v>
                </c:pt>
                <c:pt idx="13">
                  <c:v>48.44135265700487</c:v>
                </c:pt>
                <c:pt idx="14">
                  <c:v>48.796328502415491</c:v>
                </c:pt>
                <c:pt idx="15">
                  <c:v>49.151304347826127</c:v>
                </c:pt>
                <c:pt idx="16">
                  <c:v>49.506280193236748</c:v>
                </c:pt>
                <c:pt idx="17">
                  <c:v>49.861256038647383</c:v>
                </c:pt>
                <c:pt idx="18">
                  <c:v>50.216231884058004</c:v>
                </c:pt>
                <c:pt idx="19">
                  <c:v>50.571207729468632</c:v>
                </c:pt>
                <c:pt idx="20">
                  <c:v>50.926183574879261</c:v>
                </c:pt>
                <c:pt idx="21">
                  <c:v>51.281159420289889</c:v>
                </c:pt>
                <c:pt idx="22">
                  <c:v>51.636135265700517</c:v>
                </c:pt>
                <c:pt idx="23">
                  <c:v>51.991111111111145</c:v>
                </c:pt>
                <c:pt idx="24">
                  <c:v>52.346086956521773</c:v>
                </c:pt>
                <c:pt idx="25">
                  <c:v>52.701062801932402</c:v>
                </c:pt>
                <c:pt idx="26">
                  <c:v>53.05603864734303</c:v>
                </c:pt>
                <c:pt idx="27">
                  <c:v>53.411014492753658</c:v>
                </c:pt>
                <c:pt idx="28">
                  <c:v>53.765990338164286</c:v>
                </c:pt>
                <c:pt idx="29">
                  <c:v>54.120966183574915</c:v>
                </c:pt>
                <c:pt idx="30">
                  <c:v>54.475942028985543</c:v>
                </c:pt>
                <c:pt idx="31">
                  <c:v>54.830917874396171</c:v>
                </c:pt>
                <c:pt idx="32">
                  <c:v>55.185893719806799</c:v>
                </c:pt>
                <c:pt idx="33">
                  <c:v>55.540869565217427</c:v>
                </c:pt>
                <c:pt idx="34">
                  <c:v>55.895845410628056</c:v>
                </c:pt>
                <c:pt idx="35">
                  <c:v>56.250821256038684</c:v>
                </c:pt>
                <c:pt idx="36">
                  <c:v>56.605797101449312</c:v>
                </c:pt>
                <c:pt idx="37">
                  <c:v>56.96077294685994</c:v>
                </c:pt>
                <c:pt idx="38">
                  <c:v>57.315748792270568</c:v>
                </c:pt>
                <c:pt idx="39">
                  <c:v>57.670724637681197</c:v>
                </c:pt>
                <c:pt idx="40">
                  <c:v>58.025700483091825</c:v>
                </c:pt>
                <c:pt idx="41">
                  <c:v>58.380676328502453</c:v>
                </c:pt>
                <c:pt idx="42">
                  <c:v>58.735652173913081</c:v>
                </c:pt>
                <c:pt idx="43">
                  <c:v>59.090628019323709</c:v>
                </c:pt>
                <c:pt idx="44">
                  <c:v>59.445603864734338</c:v>
                </c:pt>
                <c:pt idx="45">
                  <c:v>59.800579710144959</c:v>
                </c:pt>
                <c:pt idx="46">
                  <c:v>60.155555555555594</c:v>
                </c:pt>
                <c:pt idx="47">
                  <c:v>60.510531400966215</c:v>
                </c:pt>
                <c:pt idx="48">
                  <c:v>60.865507246376851</c:v>
                </c:pt>
                <c:pt idx="49">
                  <c:v>61.220483091787472</c:v>
                </c:pt>
                <c:pt idx="50">
                  <c:v>61.575458937198107</c:v>
                </c:pt>
                <c:pt idx="51">
                  <c:v>61.930434782608728</c:v>
                </c:pt>
                <c:pt idx="52">
                  <c:v>62.285410628019363</c:v>
                </c:pt>
                <c:pt idx="53">
                  <c:v>62.640386473429984</c:v>
                </c:pt>
                <c:pt idx="54">
                  <c:v>62.99536231884062</c:v>
                </c:pt>
                <c:pt idx="55">
                  <c:v>63.350338164251241</c:v>
                </c:pt>
                <c:pt idx="56">
                  <c:v>63.705314009661869</c:v>
                </c:pt>
                <c:pt idx="57">
                  <c:v>64.060289855072497</c:v>
                </c:pt>
                <c:pt idx="58">
                  <c:v>64.415265700483133</c:v>
                </c:pt>
                <c:pt idx="59">
                  <c:v>64.770241545893754</c:v>
                </c:pt>
                <c:pt idx="60">
                  <c:v>65.125217391304375</c:v>
                </c:pt>
                <c:pt idx="61">
                  <c:v>65.48019323671501</c:v>
                </c:pt>
                <c:pt idx="62">
                  <c:v>65.835169082125645</c:v>
                </c:pt>
                <c:pt idx="63">
                  <c:v>66.190144927536267</c:v>
                </c:pt>
                <c:pt idx="64">
                  <c:v>66.545120772946888</c:v>
                </c:pt>
                <c:pt idx="65">
                  <c:v>66.900096618357523</c:v>
                </c:pt>
                <c:pt idx="66">
                  <c:v>67.255072463768158</c:v>
                </c:pt>
                <c:pt idx="67">
                  <c:v>67.610048309178779</c:v>
                </c:pt>
                <c:pt idx="68">
                  <c:v>67.9650241545894</c:v>
                </c:pt>
                <c:pt idx="69">
                  <c:v>68.320000000000036</c:v>
                </c:pt>
              </c:numCache>
            </c:numRef>
          </c:xVal>
          <c:yVal>
            <c:numRef>
              <c:f>XLSTAT_20240327_101716_1_HID1!ydata2</c:f>
              <c:numCache>
                <c:formatCode>General</c:formatCode>
                <c:ptCount val="70"/>
                <c:pt idx="0">
                  <c:v>51.156903518787331</c:v>
                </c:pt>
                <c:pt idx="1">
                  <c:v>51.320157106578591</c:v>
                </c:pt>
                <c:pt idx="2">
                  <c:v>51.484073105907221</c:v>
                </c:pt>
                <c:pt idx="3">
                  <c:v>51.648707706789487</c:v>
                </c:pt>
                <c:pt idx="4">
                  <c:v>51.814123389189049</c:v>
                </c:pt>
                <c:pt idx="5">
                  <c:v>51.980389787706009</c:v>
                </c:pt>
                <c:pt idx="6">
                  <c:v>52.147584694721616</c:v>
                </c:pt>
                <c:pt idx="7">
                  <c:v>52.315795226567765</c:v>
                </c:pt>
                <c:pt idx="8">
                  <c:v>52.485119181817588</c:v>
                </c:pt>
                <c:pt idx="9">
                  <c:v>52.655666626075046</c:v>
                </c:pt>
                <c:pt idx="10">
                  <c:v>52.827561743729973</c:v>
                </c:pt>
                <c:pt idx="11">
                  <c:v>53.000945004041107</c:v>
                </c:pt>
                <c:pt idx="12">
                  <c:v>53.175975696516481</c:v>
                </c:pt>
                <c:pt idx="13">
                  <c:v>53.352834898608677</c:v>
                </c:pt>
                <c:pt idx="14">
                  <c:v>53.531728946673937</c:v>
                </c:pt>
                <c:pt idx="15">
                  <c:v>53.712893487926557</c:v>
                </c:pt>
                <c:pt idx="16">
                  <c:v>53.896598194975006</c:v>
                </c:pt>
                <c:pt idx="17">
                  <c:v>54.083152222519914</c:v>
                </c:pt>
                <c:pt idx="18">
                  <c:v>54.272910473262911</c:v>
                </c:pt>
                <c:pt idx="19">
                  <c:v>54.466280709854914</c:v>
                </c:pt>
                <c:pt idx="20">
                  <c:v>54.663731491182489</c:v>
                </c:pt>
                <c:pt idx="21">
                  <c:v>54.865800809396426</c:v>
                </c:pt>
                <c:pt idx="22">
                  <c:v>55.073105138718653</c:v>
                </c:pt>
                <c:pt idx="23">
                  <c:v>55.286348353750675</c:v>
                </c:pt>
                <c:pt idx="24">
                  <c:v>55.50632960863387</c:v>
                </c:pt>
                <c:pt idx="25">
                  <c:v>55.733948772898678</c:v>
                </c:pt>
                <c:pt idx="26">
                  <c:v>55.970207407597876</c:v>
                </c:pt>
                <c:pt idx="27">
                  <c:v>56.216202609674184</c:v>
                </c:pt>
                <c:pt idx="28">
                  <c:v>56.473110530746183</c:v>
                </c:pt>
                <c:pt idx="29">
                  <c:v>56.742156306508157</c:v>
                </c:pt>
                <c:pt idx="30">
                  <c:v>57.024567961080436</c:v>
                </c:pt>
                <c:pt idx="31">
                  <c:v>57.321514024043076</c:v>
                </c:pt>
                <c:pt idx="32">
                  <c:v>57.63402827028213</c:v>
                </c:pt>
                <c:pt idx="33">
                  <c:v>57.962929624656866</c:v>
                </c:pt>
                <c:pt idx="34">
                  <c:v>58.308749396189462</c:v>
                </c:pt>
                <c:pt idx="35">
                  <c:v>58.671679556982816</c:v>
                </c:pt>
                <c:pt idx="36">
                  <c:v>59.051553168735609</c:v>
                </c:pt>
                <c:pt idx="37">
                  <c:v>59.447861430567549</c:v>
                </c:pt>
                <c:pt idx="38">
                  <c:v>59.85980344353495</c:v>
                </c:pt>
                <c:pt idx="39">
                  <c:v>60.286357939417989</c:v>
                </c:pt>
                <c:pt idx="40">
                  <c:v>60.72636329569815</c:v>
                </c:pt>
                <c:pt idx="41">
                  <c:v>61.178593454391027</c:v>
                </c:pt>
                <c:pt idx="42">
                  <c:v>61.641821373562692</c:v>
                </c:pt>
                <c:pt idx="43">
                  <c:v>62.114866295046902</c:v>
                </c:pt>
                <c:pt idx="44">
                  <c:v>62.59662487980421</c:v>
                </c:pt>
                <c:pt idx="45">
                  <c:v>63.086088541997398</c:v>
                </c:pt>
                <c:pt idx="46">
                  <c:v>63.582350222391419</c:v>
                </c:pt>
                <c:pt idx="47">
                  <c:v>64.084603819207643</c:v>
                </c:pt>
                <c:pt idx="48">
                  <c:v>64.592138992433803</c:v>
                </c:pt>
                <c:pt idx="49">
                  <c:v>65.104333404082013</c:v>
                </c:pt>
                <c:pt idx="50">
                  <c:v>65.620643838238735</c:v>
                </c:pt>
                <c:pt idx="51">
                  <c:v>66.140597140120533</c:v>
                </c:pt>
                <c:pt idx="52">
                  <c:v>66.663781538222977</c:v>
                </c:pt>
                <c:pt idx="53">
                  <c:v>67.189838653168863</c:v>
                </c:pt>
                <c:pt idx="54">
                  <c:v>67.718456326146637</c:v>
                </c:pt>
                <c:pt idx="55">
                  <c:v>68.249362294185161</c:v>
                </c:pt>
                <c:pt idx="56">
                  <c:v>68.782318678480408</c:v>
                </c:pt>
                <c:pt idx="57">
                  <c:v>69.317117220170331</c:v>
                </c:pt>
                <c:pt idx="58">
                  <c:v>69.85357518444809</c:v>
                </c:pt>
                <c:pt idx="59">
                  <c:v>70.391531851333468</c:v>
                </c:pt>
                <c:pt idx="60">
                  <c:v>70.930845514977435</c:v>
                </c:pt>
                <c:pt idx="61">
                  <c:v>71.471390920020269</c:v>
                </c:pt>
                <c:pt idx="62">
                  <c:v>72.013057071415091</c:v>
                </c:pt>
                <c:pt idx="63">
                  <c:v>72.555745362191004</c:v>
                </c:pt>
                <c:pt idx="64">
                  <c:v>73.099367971279605</c:v>
                </c:pt>
                <c:pt idx="65">
                  <c:v>73.643846490478637</c:v>
                </c:pt>
                <c:pt idx="66">
                  <c:v>74.189110745773846</c:v>
                </c:pt>
                <c:pt idx="67">
                  <c:v>74.735097783576336</c:v>
                </c:pt>
                <c:pt idx="68">
                  <c:v>75.281750997010889</c:v>
                </c:pt>
                <c:pt idx="69">
                  <c:v>75.829019371283806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E-8A32-4206-AFB1-550C29CD98D0}"/>
            </c:ext>
          </c:extLst>
        </c:ser>
        <c:ser>
          <c:idx val="7"/>
          <c:order val="7"/>
          <c:spPr>
            <a:ln w="635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40</c:v>
              </c:pt>
              <c:pt idx="1">
                <c:v>80</c:v>
              </c:pt>
            </c:numLit>
          </c:xVal>
          <c:yVal>
            <c:numLit>
              <c:formatCode>General</c:formatCode>
              <c:ptCount val="2"/>
              <c:pt idx="0">
                <c:v>40</c:v>
              </c:pt>
              <c:pt idx="1">
                <c:v>80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8A32-4206-AFB1-550C29CD98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1280240"/>
        <c:axId val="888825216"/>
      </c:scatterChart>
      <c:valAx>
        <c:axId val="751280240"/>
        <c:scaling>
          <c:orientation val="minMax"/>
          <c:max val="80"/>
          <c:min val="40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Pred(Area of cells)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700"/>
            </a:pPr>
            <a:endParaRPr lang="en-US"/>
          </a:p>
        </c:txPr>
        <c:crossAx val="888825216"/>
        <c:crosses val="autoZero"/>
        <c:crossBetween val="midCat"/>
      </c:valAx>
      <c:valAx>
        <c:axId val="888825216"/>
        <c:scaling>
          <c:orientation val="minMax"/>
          <c:max val="80"/>
          <c:min val="40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Area of cells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751280240"/>
        <c:crosses val="autoZero"/>
        <c:crossBetween val="midCat"/>
      </c:valAx>
      <c:spPr>
        <a:ln>
          <a:solidFill>
            <a:srgbClr val="C0C0C0"/>
          </a:solidFill>
          <a:prstDash val="solid"/>
        </a:ln>
      </c:spPr>
    </c:plotArea>
    <c:legend>
      <c:legendPos val="b"/>
      <c:legendEntry>
        <c:idx val="0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overlay val="0"/>
      <c:spPr>
        <a:ln w="6350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/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Standardized residuals / Area of cells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/>
          </c:tx>
          <c:spPr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1C5-4C3C-8128-67015C885532}"/>
              </c:ext>
            </c:extLst>
          </c:dPt>
          <c:dPt>
            <c:idx val="1"/>
            <c:invertIfNegative val="0"/>
            <c:bubble3D val="0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1C5-4C3C-8128-67015C885532}"/>
              </c:ext>
            </c:extLst>
          </c:dPt>
          <c:dPt>
            <c:idx val="2"/>
            <c:invertIfNegative val="0"/>
            <c:bubble3D val="0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1C5-4C3C-8128-67015C885532}"/>
              </c:ext>
            </c:extLst>
          </c:dPt>
          <c:dPt>
            <c:idx val="3"/>
            <c:invertIfNegative val="0"/>
            <c:bubble3D val="0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A1C5-4C3C-8128-67015C885532}"/>
              </c:ext>
            </c:extLst>
          </c:dPt>
          <c:dPt>
            <c:idx val="4"/>
            <c:invertIfNegative val="0"/>
            <c:bubble3D val="0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1C5-4C3C-8128-67015C885532}"/>
              </c:ext>
            </c:extLst>
          </c:dPt>
          <c:dPt>
            <c:idx val="5"/>
            <c:invertIfNegative val="0"/>
            <c:bubble3D val="0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A1C5-4C3C-8128-67015C885532}"/>
              </c:ext>
            </c:extLst>
          </c:dPt>
          <c:dPt>
            <c:idx val="6"/>
            <c:invertIfNegative val="0"/>
            <c:bubble3D val="0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1C5-4C3C-8128-67015C885532}"/>
              </c:ext>
            </c:extLst>
          </c:dPt>
          <c:dPt>
            <c:idx val="7"/>
            <c:invertIfNegative val="0"/>
            <c:bubble3D val="0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A1C5-4C3C-8128-67015C885532}"/>
              </c:ext>
            </c:extLst>
          </c:dPt>
          <c:dPt>
            <c:idx val="8"/>
            <c:invertIfNegative val="0"/>
            <c:bubble3D val="0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1C5-4C3C-8128-67015C885532}"/>
              </c:ext>
            </c:extLst>
          </c:dPt>
          <c:dPt>
            <c:idx val="9"/>
            <c:invertIfNegative val="0"/>
            <c:bubble3D val="0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A1C5-4C3C-8128-67015C885532}"/>
              </c:ext>
            </c:extLst>
          </c:dPt>
          <c:dPt>
            <c:idx val="10"/>
            <c:invertIfNegative val="0"/>
            <c:bubble3D val="0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1C5-4C3C-8128-67015C885532}"/>
              </c:ext>
            </c:extLst>
          </c:dPt>
          <c:dPt>
            <c:idx val="11"/>
            <c:invertIfNegative val="0"/>
            <c:bubble3D val="0"/>
            <c:spPr>
              <a:solidFill>
                <a:srgbClr val="008941"/>
              </a:solidFill>
              <a:ln>
                <a:solidFill>
                  <a:srgbClr val="00894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C-A1C5-4C3C-8128-67015C885532}"/>
              </c:ext>
            </c:extLst>
          </c:dPt>
          <c:dPt>
            <c:idx val="12"/>
            <c:invertIfNegative val="0"/>
            <c:bubble3D val="0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1C5-4C3C-8128-67015C885532}"/>
              </c:ext>
            </c:extLst>
          </c:dPt>
          <c:dPt>
            <c:idx val="13"/>
            <c:invertIfNegative val="0"/>
            <c:bubble3D val="0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E-A1C5-4C3C-8128-67015C885532}"/>
              </c:ext>
            </c:extLst>
          </c:dPt>
          <c:dPt>
            <c:idx val="14"/>
            <c:invertIfNegative val="0"/>
            <c:bubble3D val="0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1C5-4C3C-8128-67015C885532}"/>
              </c:ext>
            </c:extLst>
          </c:dPt>
          <c:dPt>
            <c:idx val="15"/>
            <c:invertIfNegative val="0"/>
            <c:bubble3D val="0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0-A1C5-4C3C-8128-67015C885532}"/>
              </c:ext>
            </c:extLst>
          </c:dPt>
          <c:dPt>
            <c:idx val="16"/>
            <c:invertIfNegative val="0"/>
            <c:bubble3D val="0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A1C5-4C3C-8128-67015C885532}"/>
              </c:ext>
            </c:extLst>
          </c:dPt>
          <c:dPt>
            <c:idx val="17"/>
            <c:invertIfNegative val="0"/>
            <c:bubble3D val="0"/>
            <c:spPr>
              <a:solidFill>
                <a:srgbClr val="A30059"/>
              </a:solidFill>
              <a:ln>
                <a:solidFill>
                  <a:srgbClr val="A3005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2-A1C5-4C3C-8128-67015C885532}"/>
              </c:ext>
            </c:extLst>
          </c:dPt>
          <c:dPt>
            <c:idx val="18"/>
            <c:invertIfNegative val="0"/>
            <c:bubble3D val="0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A1C5-4C3C-8128-67015C885532}"/>
              </c:ext>
            </c:extLst>
          </c:dPt>
          <c:dPt>
            <c:idx val="19"/>
            <c:invertIfNegative val="0"/>
            <c:bubble3D val="0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4-A1C5-4C3C-8128-67015C885532}"/>
              </c:ext>
            </c:extLst>
          </c:dPt>
          <c:dPt>
            <c:idx val="20"/>
            <c:invertIfNegative val="0"/>
            <c:bubble3D val="0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A1C5-4C3C-8128-67015C885532}"/>
              </c:ext>
            </c:extLst>
          </c:dPt>
          <c:dPt>
            <c:idx val="21"/>
            <c:invertIfNegative val="0"/>
            <c:bubble3D val="0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6-A1C5-4C3C-8128-67015C885532}"/>
              </c:ext>
            </c:extLst>
          </c:dPt>
          <c:dPt>
            <c:idx val="22"/>
            <c:invertIfNegative val="0"/>
            <c:bubble3D val="0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A1C5-4C3C-8128-67015C885532}"/>
              </c:ext>
            </c:extLst>
          </c:dPt>
          <c:dPt>
            <c:idx val="23"/>
            <c:invertIfNegative val="0"/>
            <c:bubble3D val="0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8-A1C5-4C3C-8128-67015C885532}"/>
              </c:ext>
            </c:extLst>
          </c:dPt>
          <c:cat>
            <c:strRef>
              <c:f>XLSTAT_20240327_101716_1_HID!$A$2:$A$25</c:f>
              <c:strCache>
                <c:ptCount val="24"/>
                <c:pt idx="0">
                  <c:v>Obs1</c:v>
                </c:pt>
                <c:pt idx="1">
                  <c:v>Obs2</c:v>
                </c:pt>
                <c:pt idx="2">
                  <c:v>Obs3</c:v>
                </c:pt>
                <c:pt idx="3">
                  <c:v>Obs4</c:v>
                </c:pt>
                <c:pt idx="4">
                  <c:v>Obs5</c:v>
                </c:pt>
                <c:pt idx="5">
                  <c:v>Obs6</c:v>
                </c:pt>
                <c:pt idx="6">
                  <c:v>Obs7</c:v>
                </c:pt>
                <c:pt idx="7">
                  <c:v>Obs8</c:v>
                </c:pt>
                <c:pt idx="8">
                  <c:v>Obs9</c:v>
                </c:pt>
                <c:pt idx="9">
                  <c:v>Obs10</c:v>
                </c:pt>
                <c:pt idx="10">
                  <c:v>Obs11</c:v>
                </c:pt>
                <c:pt idx="11">
                  <c:v>Obs12</c:v>
                </c:pt>
                <c:pt idx="12">
                  <c:v>Obs13</c:v>
                </c:pt>
                <c:pt idx="13">
                  <c:v>Obs14</c:v>
                </c:pt>
                <c:pt idx="14">
                  <c:v>Obs15</c:v>
                </c:pt>
                <c:pt idx="15">
                  <c:v>Obs16</c:v>
                </c:pt>
                <c:pt idx="16">
                  <c:v>Obs17</c:v>
                </c:pt>
                <c:pt idx="17">
                  <c:v>Obs18</c:v>
                </c:pt>
                <c:pt idx="18">
                  <c:v>Obs19</c:v>
                </c:pt>
                <c:pt idx="19">
                  <c:v>Obs20</c:v>
                </c:pt>
                <c:pt idx="20">
                  <c:v>Obs21</c:v>
                </c:pt>
                <c:pt idx="21">
                  <c:v>Obs22</c:v>
                </c:pt>
                <c:pt idx="22">
                  <c:v>Obs23</c:v>
                </c:pt>
                <c:pt idx="23">
                  <c:v>Obs24</c:v>
                </c:pt>
              </c:strCache>
            </c:strRef>
          </c:cat>
          <c:val>
            <c:numRef>
              <c:f>XLSTAT_20240327_101716_1_HID!$F$2:$F$25</c:f>
              <c:numCache>
                <c:formatCode>0.000</c:formatCode>
                <c:ptCount val="24"/>
                <c:pt idx="0">
                  <c:v>4.4116692988406717E-2</c:v>
                </c:pt>
                <c:pt idx="1">
                  <c:v>-0.13235007896523268</c:v>
                </c:pt>
                <c:pt idx="2">
                  <c:v>-0.6617503948261384</c:v>
                </c:pt>
                <c:pt idx="3">
                  <c:v>-0.13235007896523268</c:v>
                </c:pt>
                <c:pt idx="4">
                  <c:v>0.30881685091885958</c:v>
                </c:pt>
                <c:pt idx="5">
                  <c:v>0.57351700884931867</c:v>
                </c:pt>
                <c:pt idx="6">
                  <c:v>1.117622889039712</c:v>
                </c:pt>
                <c:pt idx="7">
                  <c:v>-0.73527821647347669</c:v>
                </c:pt>
                <c:pt idx="8">
                  <c:v>-1.9705456201489338</c:v>
                </c:pt>
                <c:pt idx="9">
                  <c:v>-0.64704483049665695</c:v>
                </c:pt>
                <c:pt idx="10">
                  <c:v>1.2940896609933452</c:v>
                </c:pt>
                <c:pt idx="11">
                  <c:v>0.94115611708607272</c:v>
                </c:pt>
                <c:pt idx="12">
                  <c:v>-5.8822257317900702E-2</c:v>
                </c:pt>
                <c:pt idx="13">
                  <c:v>-0.49998918720199298</c:v>
                </c:pt>
                <c:pt idx="14">
                  <c:v>1.2646785323343761</c:v>
                </c:pt>
                <c:pt idx="15">
                  <c:v>2.9411128658919004E-2</c:v>
                </c:pt>
                <c:pt idx="16">
                  <c:v>0.558811444519831</c:v>
                </c:pt>
                <c:pt idx="17">
                  <c:v>-1.2940896609933576</c:v>
                </c:pt>
                <c:pt idx="18">
                  <c:v>-0.86762829543870934</c:v>
                </c:pt>
                <c:pt idx="19">
                  <c:v>1.602906511912211</c:v>
                </c:pt>
                <c:pt idx="20">
                  <c:v>-0.42646136555461706</c:v>
                </c:pt>
                <c:pt idx="21">
                  <c:v>-1.3970286112996151</c:v>
                </c:pt>
                <c:pt idx="22">
                  <c:v>1.073506196051299</c:v>
                </c:pt>
                <c:pt idx="23">
                  <c:v>1.4705564329475175E-2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5-4C3C-8128-67015C8855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-30"/>
        <c:axId val="280369200"/>
        <c:axId val="1122963184"/>
      </c:barChart>
      <c:catAx>
        <c:axId val="280369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Observations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700"/>
            </a:pPr>
            <a:endParaRPr lang="en-US"/>
          </a:p>
        </c:txPr>
        <c:crossAx val="1122963184"/>
        <c:crosses val="autoZero"/>
        <c:auto val="1"/>
        <c:lblAlgn val="ctr"/>
        <c:lblOffset val="100"/>
        <c:noMultiLvlLbl val="0"/>
      </c:catAx>
      <c:valAx>
        <c:axId val="1122963184"/>
        <c:scaling>
          <c:orientation val="minMax"/>
          <c:max val="2"/>
          <c:min val="-2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Standardized residuals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280369200"/>
        <c:crosses val="autoZero"/>
        <c:crossBetween val="between"/>
      </c:valAx>
      <c:spPr>
        <a:ln>
          <a:solidFill>
            <a:srgbClr val="C0C0C0"/>
          </a:solidFill>
          <a:prstDash val="solid"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Means (Area of cells) - Samplie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6350">
              <a:solidFill>
                <a:srgbClr val="000000"/>
              </a:solidFill>
              <a:prstDash val="solid"/>
            </a:ln>
            <a:effectLst/>
          </c:spPr>
          <c:marker>
            <c:symbol val="diamond"/>
            <c:size val="5"/>
            <c:spPr>
              <a:solidFill>
                <a:srgbClr val="FFFFFF"/>
              </a:solidFill>
              <a:ln w="6350">
                <a:solidFill>
                  <a:srgbClr val="000000"/>
                </a:solidFill>
                <a:prstDash val="solid"/>
              </a:ln>
            </c:spPr>
          </c:marker>
          <c:cat>
            <c:strRef>
              <c:f>XLSTAT_20240327_101716_1_HID1!$I$2:$I$5</c:f>
              <c:strCache>
                <c:ptCount val="4"/>
                <c:pt idx="0">
                  <c:v>C</c:v>
                </c:pt>
                <c:pt idx="1">
                  <c:v>HEW</c:v>
                </c:pt>
                <c:pt idx="2">
                  <c:v>HSD</c:v>
                </c:pt>
                <c:pt idx="3">
                  <c:v>MID</c:v>
                </c:pt>
              </c:strCache>
            </c:strRef>
          </c:cat>
          <c:val>
            <c:numRef>
              <c:f>XLSTAT_20240327_101716_1_HID1!$J$2:$J$5</c:f>
              <c:numCache>
                <c:formatCode>0.000</c:formatCode>
                <c:ptCount val="4"/>
                <c:pt idx="0">
                  <c:v>55.45</c:v>
                </c:pt>
                <c:pt idx="1">
                  <c:v>54.783333333333324</c:v>
                </c:pt>
                <c:pt idx="2">
                  <c:v>56.933333333333323</c:v>
                </c:pt>
                <c:pt idx="3">
                  <c:v>56.46666666666669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98-4B0B-9128-AC98824EB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1609616"/>
        <c:axId val="150808800"/>
      </c:lineChart>
      <c:catAx>
        <c:axId val="8116096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Samplie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 rot="-60000000" vert="horz"/>
          <a:lstStyle/>
          <a:p>
            <a:pPr>
              <a:defRPr sz="700"/>
            </a:pPr>
            <a:endParaRPr lang="en-US"/>
          </a:p>
        </c:txPr>
        <c:crossAx val="150808800"/>
        <c:crosses val="autoZero"/>
        <c:auto val="1"/>
        <c:lblAlgn val="ctr"/>
        <c:lblOffset val="100"/>
        <c:noMultiLvlLbl val="0"/>
      </c:catAx>
      <c:valAx>
        <c:axId val="1508088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Area of cells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811609616"/>
        <c:crosses val="autoZero"/>
        <c:crossBetween val="between"/>
      </c:valAx>
      <c:spPr>
        <a:ln>
          <a:solidFill>
            <a:srgbClr val="C0C0C0"/>
          </a:solidFill>
          <a:prstDash val="solid"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Means (Area of cells) - Samplie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C0C0C0"/>
            </a:solidFill>
            <a:ln w="635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XLSTAT_20240327_101716_1_HID1!$I$2:$I$5</c:f>
              <c:strCache>
                <c:ptCount val="4"/>
                <c:pt idx="0">
                  <c:v>C</c:v>
                </c:pt>
                <c:pt idx="1">
                  <c:v>HEW</c:v>
                </c:pt>
                <c:pt idx="2">
                  <c:v>HSD</c:v>
                </c:pt>
                <c:pt idx="3">
                  <c:v>MID</c:v>
                </c:pt>
              </c:strCache>
            </c:strRef>
          </c:cat>
          <c:val>
            <c:numRef>
              <c:f>XLSTAT_20240327_101716_1_HID1!$J$2:$J$5</c:f>
              <c:numCache>
                <c:formatCode>0.000</c:formatCode>
                <c:ptCount val="4"/>
                <c:pt idx="0">
                  <c:v>55.45</c:v>
                </c:pt>
                <c:pt idx="1">
                  <c:v>54.783333333333324</c:v>
                </c:pt>
                <c:pt idx="2">
                  <c:v>56.933333333333323</c:v>
                </c:pt>
                <c:pt idx="3">
                  <c:v>56.46666666666669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FD-4944-AD7B-3412967E73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811607216"/>
        <c:axId val="150810784"/>
      </c:barChart>
      <c:catAx>
        <c:axId val="8116072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Samplie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 rot="-60000000" vert="horz"/>
          <a:lstStyle/>
          <a:p>
            <a:pPr>
              <a:defRPr sz="700"/>
            </a:pPr>
            <a:endParaRPr lang="en-US"/>
          </a:p>
        </c:txPr>
        <c:crossAx val="150810784"/>
        <c:crosses val="autoZero"/>
        <c:auto val="1"/>
        <c:lblAlgn val="ctr"/>
        <c:lblOffset val="100"/>
        <c:noMultiLvlLbl val="0"/>
      </c:catAx>
      <c:valAx>
        <c:axId val="15081078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Area of cells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811607216"/>
        <c:crosses val="autoZero"/>
        <c:crossBetween val="between"/>
      </c:valAx>
      <c:spPr>
        <a:ln>
          <a:solidFill>
            <a:srgbClr val="C0C0C0"/>
          </a:solidFill>
          <a:prstDash val="solid"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Demsar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/>
          </c:tx>
          <c:spPr>
            <a:ln w="6350">
              <a:solidFill>
                <a:srgbClr val="2A7498"/>
              </a:solidFill>
              <a:prstDash val="solid"/>
            </a:ln>
            <a:effectLst/>
          </c:spPr>
          <c:marker>
            <c:symbol val="circle"/>
            <c:size val="5"/>
            <c:spPr>
              <a:ln w="6350"/>
            </c:spPr>
          </c:marker>
          <c:dPt>
            <c:idx val="0"/>
            <c:marker>
              <c:spPr>
                <a:solidFill>
                  <a:srgbClr val="2A7498"/>
                </a:solidFill>
                <a:ln w="6350"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5C3B-47E6-999A-699CC953DBD7}"/>
              </c:ext>
            </c:extLst>
          </c:dPt>
          <c:dPt>
            <c:idx val="1"/>
            <c:marker>
              <c:spPr>
                <a:solidFill>
                  <a:srgbClr val="FFFFFF"/>
                </a:solidFill>
                <a:ln w="6350"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5C3B-47E6-999A-699CC953DBD7}"/>
              </c:ext>
            </c:extLst>
          </c:dPt>
          <c:dPt>
            <c:idx val="2"/>
            <c:marker>
              <c:spPr>
                <a:solidFill>
                  <a:srgbClr val="FFFFFF"/>
                </a:solidFill>
                <a:ln w="6350">
                  <a:solidFill>
                    <a:srgbClr val="2A7498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5C3B-47E6-999A-699CC953DBD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r>
                      <a:rPr lang="en-GB"/>
                      <a:t>HSD</a:t>
                    </a:r>
                  </a:p>
                </c:rich>
              </c:tx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5C3B-47E6-999A-699CC953DBD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GB"/>
                      <a:t>MID</a:t>
                    </a:r>
                  </a:p>
                </c:rich>
              </c:tx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5C3B-47E6-999A-699CC953DBD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GB"/>
                      <a:t>C</a:t>
                    </a:r>
                  </a:p>
                </c:rich>
              </c:tx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5C3B-47E6-999A-699CC953DB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Lit>
              <c:formatCode>General</c:formatCode>
              <c:ptCount val="3"/>
              <c:pt idx="0">
                <c:v>56.933333333333323</c:v>
              </c:pt>
              <c:pt idx="1">
                <c:v>56.46666666666669</c:v>
              </c:pt>
              <c:pt idx="2">
                <c:v>55.45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1</c:v>
              </c:pt>
              <c:pt idx="2">
                <c:v>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5C3B-47E6-999A-699CC953DBD7}"/>
            </c:ext>
          </c:extLst>
        </c:ser>
        <c:ser>
          <c:idx val="1"/>
          <c:order val="1"/>
          <c:tx>
            <c:v/>
          </c:tx>
          <c:spPr>
            <a:ln w="6350">
              <a:solidFill>
                <a:srgbClr val="008941"/>
              </a:solidFill>
              <a:prstDash val="solid"/>
            </a:ln>
            <a:effectLst/>
          </c:spPr>
          <c:marker>
            <c:symbol val="circle"/>
            <c:size val="5"/>
            <c:spPr>
              <a:ln w="6350"/>
            </c:spPr>
          </c:marker>
          <c:dPt>
            <c:idx val="0"/>
            <c:marker>
              <c:spPr>
                <a:solidFill>
                  <a:srgbClr val="FFFFFF"/>
                </a:solidFill>
                <a:ln w="6350"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5C3B-47E6-999A-699CC953DBD7}"/>
              </c:ext>
            </c:extLst>
          </c:dPt>
          <c:dPt>
            <c:idx val="1"/>
            <c:marker>
              <c:spPr>
                <a:solidFill>
                  <a:srgbClr val="FFFFFF"/>
                </a:solidFill>
                <a:ln w="6350"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5C3B-47E6-999A-699CC953DBD7}"/>
              </c:ext>
            </c:extLst>
          </c:dPt>
          <c:dPt>
            <c:idx val="2"/>
            <c:marker>
              <c:spPr>
                <a:solidFill>
                  <a:srgbClr val="008941"/>
                </a:solidFill>
                <a:ln w="6350">
                  <a:solidFill>
                    <a:srgbClr val="008941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5C3B-47E6-999A-699CC953DBD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r>
                      <a:rPr lang="en-GB"/>
                      <a:t>MID</a:t>
                    </a:r>
                  </a:p>
                </c:rich>
              </c:tx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5C3B-47E6-999A-699CC953DBD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GB"/>
                      <a:t>C</a:t>
                    </a:r>
                  </a:p>
                </c:rich>
              </c:tx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5C3B-47E6-999A-699CC953DBD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GB"/>
                      <a:t>HEW</a:t>
                    </a:r>
                  </a:p>
                </c:rich>
              </c:tx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5C3B-47E6-999A-699CC953DB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Lit>
              <c:formatCode>General</c:formatCode>
              <c:ptCount val="3"/>
              <c:pt idx="0">
                <c:v>56.46666666666669</c:v>
              </c:pt>
              <c:pt idx="1">
                <c:v>55.45</c:v>
              </c:pt>
              <c:pt idx="2">
                <c:v>54.783333333333324</c:v>
              </c:pt>
            </c:numLit>
          </c:xVal>
          <c:yVal>
            <c:numLit>
              <c:formatCode>General</c:formatCode>
              <c:ptCount val="3"/>
              <c:pt idx="0">
                <c:v>2</c:v>
              </c:pt>
              <c:pt idx="1">
                <c:v>2</c:v>
              </c:pt>
              <c:pt idx="2">
                <c:v>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5C3B-47E6-999A-699CC953DB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31920640"/>
        <c:axId val="150807808"/>
      </c:scatterChart>
      <c:valAx>
        <c:axId val="1431920640"/>
        <c:scaling>
          <c:orientation val="minMax"/>
          <c:max val="57"/>
          <c:min val="54.5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Estimated mean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700"/>
            </a:pPr>
            <a:endParaRPr lang="en-US"/>
          </a:p>
        </c:txPr>
        <c:crossAx val="150807808"/>
        <c:crosses val="autoZero"/>
        <c:crossBetween val="midCat"/>
      </c:valAx>
      <c:valAx>
        <c:axId val="150807808"/>
        <c:scaling>
          <c:orientation val="minMax"/>
          <c:max val="3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Groups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one"/>
        <c:spPr>
          <a:ln w="6350">
            <a:noFill/>
          </a:ln>
        </c:spPr>
        <c:txPr>
          <a:bodyPr/>
          <a:lstStyle/>
          <a:p>
            <a:pPr>
              <a:defRPr sz="700"/>
            </a:pPr>
            <a:endParaRPr lang="en-US"/>
          </a:p>
        </c:txPr>
        <c:crossAx val="1431920640"/>
        <c:crosses val="autoZero"/>
        <c:crossBetween val="midCat"/>
      </c:valAx>
      <c:spPr>
        <a:ln w="25400">
          <a:noFill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Summary (Means) - Samplie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HSD</c:v>
          </c:tx>
          <c:spPr>
            <a:solidFill>
              <a:srgbClr val="FF4A46"/>
            </a:solidFill>
            <a:ln w="19050">
              <a:solidFill>
                <a:srgbClr val="FF4A46"/>
              </a:solidFill>
              <a:prstDash val="solid"/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A1E3-461F-A323-B9A9BB00C2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'ANOVA_Area of Cells'!$C$274</c:f>
              <c:strCache>
                <c:ptCount val="1"/>
                <c:pt idx="0">
                  <c:v>Area of cells</c:v>
                </c:pt>
              </c:strCache>
            </c:strRef>
          </c:cat>
          <c:val>
            <c:numRef>
              <c:f>'ANOVA_Area of Cells'!$C$275</c:f>
              <c:numCache>
                <c:formatCode>0.000</c:formatCode>
                <c:ptCount val="1"/>
                <c:pt idx="0">
                  <c:v>56.933333333333323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E3-461F-A323-B9A9BB00C29E}"/>
            </c:ext>
          </c:extLst>
        </c:ser>
        <c:ser>
          <c:idx val="1"/>
          <c:order val="1"/>
          <c:tx>
            <c:v>MID</c:v>
          </c:tx>
          <c:spPr>
            <a:solidFill>
              <a:srgbClr val="2A7498"/>
            </a:solidFill>
            <a:ln w="19050">
              <a:solidFill>
                <a:srgbClr val="2A7498"/>
              </a:solidFill>
              <a:prstDash val="solid"/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AB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A1E3-461F-A323-B9A9BB00C2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'ANOVA_Area of Cells'!$C$274</c:f>
              <c:strCache>
                <c:ptCount val="1"/>
                <c:pt idx="0">
                  <c:v>Area of cells</c:v>
                </c:pt>
              </c:strCache>
            </c:strRef>
          </c:cat>
          <c:val>
            <c:numRef>
              <c:f>'ANOVA_Area of Cells'!$C$276</c:f>
              <c:numCache>
                <c:formatCode>0.000</c:formatCode>
                <c:ptCount val="1"/>
                <c:pt idx="0">
                  <c:v>56.46666666666669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E3-461F-A323-B9A9BB00C29E}"/>
            </c:ext>
          </c:extLst>
        </c:ser>
        <c:ser>
          <c:idx val="2"/>
          <c:order val="2"/>
          <c:tx>
            <c:v>C</c:v>
          </c:tx>
          <c:spPr>
            <a:solidFill>
              <a:srgbClr val="008941"/>
            </a:solidFill>
            <a:ln w="19050">
              <a:solidFill>
                <a:srgbClr val="008941"/>
              </a:solidFill>
              <a:prstDash val="solid"/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AB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A1E3-461F-A323-B9A9BB00C2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'ANOVA_Area of Cells'!$C$274</c:f>
              <c:strCache>
                <c:ptCount val="1"/>
                <c:pt idx="0">
                  <c:v>Area of cells</c:v>
                </c:pt>
              </c:strCache>
            </c:strRef>
          </c:cat>
          <c:val>
            <c:numRef>
              <c:f>'ANOVA_Area of Cells'!$C$277</c:f>
              <c:numCache>
                <c:formatCode>0.000</c:formatCode>
                <c:ptCount val="1"/>
                <c:pt idx="0">
                  <c:v>55.45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1E3-461F-A323-B9A9BB00C29E}"/>
            </c:ext>
          </c:extLst>
        </c:ser>
        <c:ser>
          <c:idx val="3"/>
          <c:order val="3"/>
          <c:tx>
            <c:v>HEW</c:v>
          </c:tx>
          <c:spPr>
            <a:solidFill>
              <a:srgbClr val="A30059"/>
            </a:solidFill>
            <a:ln w="19050">
              <a:solidFill>
                <a:srgbClr val="A30059"/>
              </a:solidFill>
              <a:prstDash val="solid"/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B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A1E3-461F-A323-B9A9BB00C2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'ANOVA_Area of Cells'!$C$274</c:f>
              <c:strCache>
                <c:ptCount val="1"/>
                <c:pt idx="0">
                  <c:v>Area of cells</c:v>
                </c:pt>
              </c:strCache>
            </c:strRef>
          </c:cat>
          <c:val>
            <c:numRef>
              <c:f>'ANOVA_Area of Cells'!$C$278</c:f>
              <c:numCache>
                <c:formatCode>0.000</c:formatCode>
                <c:ptCount val="1"/>
                <c:pt idx="0">
                  <c:v>54.783333333333324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1E3-461F-A323-B9A9BB00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595470480"/>
        <c:axId val="294523056"/>
      </c:barChart>
      <c:catAx>
        <c:axId val="5954704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Dependent variables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700" b="1"/>
            </a:pPr>
            <a:endParaRPr lang="en-US"/>
          </a:p>
        </c:txPr>
        <c:crossAx val="294523056"/>
        <c:crosses val="autoZero"/>
        <c:auto val="1"/>
        <c:lblAlgn val="ctr"/>
        <c:lblOffset val="100"/>
        <c:noMultiLvlLbl val="0"/>
      </c:catAx>
      <c:valAx>
        <c:axId val="29452305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Means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595470480"/>
        <c:crosses val="autoZero"/>
        <c:crossBetween val="between"/>
      </c:valAx>
      <c:spPr>
        <a:ln>
          <a:solidFill>
            <a:srgbClr val="C0C0C0"/>
          </a:solidFill>
          <a:prstDash val="solid"/>
        </a:ln>
      </c:spPr>
    </c:plotArea>
    <c:legend>
      <c:legendPos val="b"/>
      <c:overlay val="0"/>
      <c:spPr>
        <a:ln w="6350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/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Scree plot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Eigenvalue</c:v>
          </c:tx>
          <c:spPr>
            <a:solidFill>
              <a:srgbClr val="2A7498"/>
            </a:solidFill>
            <a:ln>
              <a:solidFill>
                <a:srgbClr val="2A7498"/>
              </a:solidFill>
              <a:prstDash val="solid"/>
            </a:ln>
          </c:spPr>
          <c:invertIfNegative val="0"/>
          <c:cat>
            <c:strRef>
              <c:f>'PCA(day6)'!$C$80:$E$80</c:f>
              <c:strCache>
                <c:ptCount val="3"/>
                <c:pt idx="0">
                  <c:v>F1</c:v>
                </c:pt>
                <c:pt idx="1">
                  <c:v>F2</c:v>
                </c:pt>
                <c:pt idx="2">
                  <c:v>F3</c:v>
                </c:pt>
              </c:strCache>
            </c:strRef>
          </c:cat>
          <c:val>
            <c:numRef>
              <c:f>'PCA(day6)'!$C$81:$E$81</c:f>
              <c:numCache>
                <c:formatCode>0.000</c:formatCode>
                <c:ptCount val="3"/>
                <c:pt idx="0">
                  <c:v>7.7276530424766587</c:v>
                </c:pt>
                <c:pt idx="1">
                  <c:v>2.7809990912872795</c:v>
                </c:pt>
                <c:pt idx="2">
                  <c:v>1.4913478662360573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7E-461C-B599-3E41C1AEED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-30"/>
        <c:axId val="1431920160"/>
        <c:axId val="1444958128"/>
      </c:barChart>
      <c:lineChart>
        <c:grouping val="standard"/>
        <c:varyColors val="0"/>
        <c:ser>
          <c:idx val="1"/>
          <c:order val="1"/>
          <c:tx>
            <c:v>Cumulative %</c:v>
          </c:tx>
          <c:spPr>
            <a:ln w="6350">
              <a:solidFill>
                <a:srgbClr val="FF0000"/>
              </a:solidFill>
              <a:prstDash val="solid"/>
            </a:ln>
            <a:effectLst/>
          </c:spPr>
          <c:marker>
            <c:symbol val="circle"/>
            <c:size val="3"/>
            <c:spPr>
              <a:solidFill>
                <a:srgbClr val="FF0000"/>
              </a:solidFill>
              <a:ln w="6350">
                <a:solidFill>
                  <a:srgbClr val="FF0000"/>
                </a:solidFill>
                <a:prstDash val="solid"/>
              </a:ln>
            </c:spPr>
          </c:marker>
          <c:cat>
            <c:strRef>
              <c:f>'PCA(day6)'!$C$80:$E$80</c:f>
              <c:strCache>
                <c:ptCount val="3"/>
                <c:pt idx="0">
                  <c:v>F1</c:v>
                </c:pt>
                <c:pt idx="1">
                  <c:v>F2</c:v>
                </c:pt>
                <c:pt idx="2">
                  <c:v>F3</c:v>
                </c:pt>
              </c:strCache>
            </c:strRef>
          </c:cat>
          <c:val>
            <c:numRef>
              <c:f>'PCA(day6)'!$C$83:$E$83</c:f>
              <c:numCache>
                <c:formatCode>0.000</c:formatCode>
                <c:ptCount val="3"/>
                <c:pt idx="0">
                  <c:v>64.397108687305504</c:v>
                </c:pt>
                <c:pt idx="1">
                  <c:v>87.572101114699507</c:v>
                </c:pt>
                <c:pt idx="2">
                  <c:v>99.999999999999986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7E-461C-B599-3E41C1AEED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4400064"/>
        <c:axId val="879588144"/>
      </c:lineChart>
      <c:catAx>
        <c:axId val="14319201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axis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700"/>
            </a:pPr>
            <a:endParaRPr lang="en-US"/>
          </a:p>
        </c:txPr>
        <c:crossAx val="1444958128"/>
        <c:crosses val="autoZero"/>
        <c:auto val="1"/>
        <c:lblAlgn val="ctr"/>
        <c:lblOffset val="100"/>
        <c:noMultiLvlLbl val="0"/>
      </c:catAx>
      <c:valAx>
        <c:axId val="1444958128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Eigenvalue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431920160"/>
        <c:crosses val="autoZero"/>
        <c:crossBetween val="between"/>
      </c:valAx>
      <c:valAx>
        <c:axId val="879588144"/>
        <c:scaling>
          <c:orientation val="minMax"/>
          <c:max val="100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Cumulative variability (%)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774400064"/>
        <c:crosses val="max"/>
        <c:crossBetween val="between"/>
        <c:majorUnit val="20"/>
      </c:valAx>
      <c:catAx>
        <c:axId val="7744000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79588144"/>
        <c:crosses val="autoZero"/>
        <c:auto val="1"/>
        <c:lblAlgn val="ctr"/>
        <c:lblOffset val="100"/>
        <c:noMultiLvlLbl val="0"/>
      </c:catAx>
      <c:spPr>
        <a:ln>
          <a:solidFill>
            <a:srgbClr val="C0C0C0"/>
          </a:solidFill>
          <a:prstDash val="solid"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Variables (axes F1 and F2: 87.57 %)</a:t>
            </a:r>
          </a:p>
        </c:rich>
      </c:tx>
      <c:overlay val="0"/>
    </c:title>
    <c:autoTitleDeleted val="0"/>
    <c:plotArea>
      <c:layout>
        <c:manualLayout>
          <c:xMode val="edge"/>
          <c:yMode val="edge"/>
          <c:x val="5.0076050740336775E-2"/>
          <c:y val="7.721077559802178E-2"/>
          <c:w val="0.92715355077768979"/>
          <c:h val="0.76692524914461591"/>
        </c:manualLayout>
      </c:layout>
      <c:scatterChart>
        <c:scatterStyle val="lineMarker"/>
        <c:varyColors val="0"/>
        <c:ser>
          <c:idx val="0"/>
          <c:order val="0"/>
          <c:tx>
            <c:v>Active variables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0.18891840607210625"/>
                  <c:y val="-3.03605313092979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Egg White (%)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83C3-4EA1-A2CE-B990DC59F2AD}"/>
                </c:ext>
              </c:extLst>
            </c:dLbl>
            <c:dLbl>
              <c:idx val="1"/>
              <c:layout>
                <c:manualLayout>
                  <c:x val="-1.8975332068311195E-2"/>
                  <c:y val="-3.036053130929798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Sourdough (%)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83C3-4EA1-A2CE-B990DC59F2AD}"/>
                </c:ext>
              </c:extLst>
            </c:dLbl>
            <c:dLbl>
              <c:idx val="2"/>
              <c:layout>
                <c:manualLayout>
                  <c:x val="-1.8975332068311195E-2"/>
                  <c:y val="1.707779886148007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Moisture (%)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83C3-4EA1-A2CE-B990DC59F2AD}"/>
                </c:ext>
              </c:extLst>
            </c:dLbl>
            <c:dLbl>
              <c:idx val="3"/>
              <c:layout>
                <c:manualLayout>
                  <c:x val="-0.15237191650853893"/>
                  <c:y val="-3.03605313092979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Chewiness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83C3-4EA1-A2CE-B990DC59F2AD}"/>
                </c:ext>
              </c:extLst>
            </c:dLbl>
            <c:dLbl>
              <c:idx val="4"/>
              <c:layout>
                <c:manualLayout>
                  <c:x val="-0.2066034155597723"/>
                  <c:y val="-3.036053130929794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Specific volume (cm3/g)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83C3-4EA1-A2CE-B990DC59F2AD}"/>
                </c:ext>
              </c:extLst>
            </c:dLbl>
            <c:dLbl>
              <c:idx val="5"/>
              <c:layout>
                <c:manualLayout>
                  <c:x val="-0.18267567123369541"/>
                  <c:y val="1.707779886148007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Mean area of cells (%)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83C3-4EA1-A2CE-B990DC59F2AD}"/>
                </c:ext>
              </c:extLst>
            </c:dLbl>
            <c:dLbl>
              <c:idx val="6"/>
              <c:layout>
                <c:manualLayout>
                  <c:x val="-1.8975332068311264E-2"/>
                  <c:y val="-3.03605313092979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Acetic acid (ppb)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83C3-4EA1-A2CE-B990DC59F2AD}"/>
                </c:ext>
              </c:extLst>
            </c:dLbl>
            <c:dLbl>
              <c:idx val="7"/>
              <c:layout>
                <c:manualLayout>
                  <c:x val="-1.8975332068311264E-2"/>
                  <c:y val="1.707779886148007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Ethanol (ppb)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83C3-4EA1-A2CE-B990DC59F2AD}"/>
                </c:ext>
              </c:extLst>
            </c:dLbl>
            <c:dLbl>
              <c:idx val="8"/>
              <c:layout>
                <c:manualLayout>
                  <c:x val="-1.8975332068311195E-2"/>
                  <c:y val="-3.03605313092979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3-methylbutanal (ppb)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83C3-4EA1-A2CE-B990DC59F2AD}"/>
                </c:ext>
              </c:extLst>
            </c:dLbl>
            <c:dLbl>
              <c:idx val="9"/>
              <c:layout>
                <c:manualLayout>
                  <c:x val="-1.8975332068311264E-2"/>
                  <c:y val="-3.036053130929798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Phenylethyl alcohol (ppb)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83C3-4EA1-A2CE-B990DC59F2AD}"/>
                </c:ext>
              </c:extLst>
            </c:dLbl>
            <c:dLbl>
              <c:idx val="10"/>
              <c:layout>
                <c:manualLayout>
                  <c:x val="-1.8975332068311195E-2"/>
                  <c:y val="-3.03605313092979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5-Hepten-2-one,6-methyl- (ppb)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83C3-4EA1-A2CE-B990DC59F2AD}"/>
                </c:ext>
              </c:extLst>
            </c:dLbl>
            <c:dLbl>
              <c:idx val="11"/>
              <c:layout>
                <c:manualLayout>
                  <c:x val="-1.8975332068311264E-2"/>
                  <c:y val="-3.036053130929794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Benzaldehyde (ppb)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83C3-4EA1-A2CE-B990DC59F2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dLblPos val="r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XLSTAT_20240327_121053_1_HID!$A$1:$A$12</c:f>
              <c:numCache>
                <c:formatCode>General</c:formatCode>
                <c:ptCount val="12"/>
                <c:pt idx="0">
                  <c:v>-0.98393912481165235</c:v>
                </c:pt>
                <c:pt idx="1">
                  <c:v>0.9895291589485945</c:v>
                </c:pt>
                <c:pt idx="2">
                  <c:v>0.88931884224163649</c:v>
                </c:pt>
                <c:pt idx="3">
                  <c:v>-0.74572940853693992</c:v>
                </c:pt>
                <c:pt idx="4">
                  <c:v>-0.88182396555906151</c:v>
                </c:pt>
                <c:pt idx="5">
                  <c:v>-0.93627182644046014</c:v>
                </c:pt>
                <c:pt idx="6">
                  <c:v>0.71411780122129254</c:v>
                </c:pt>
                <c:pt idx="7">
                  <c:v>0.78350831015832823</c:v>
                </c:pt>
                <c:pt idx="8">
                  <c:v>0.72777516021458732</c:v>
                </c:pt>
                <c:pt idx="9">
                  <c:v>0.61945232792177374</c:v>
                </c:pt>
                <c:pt idx="10">
                  <c:v>6.2631822483360161E-2</c:v>
                </c:pt>
                <c:pt idx="11">
                  <c:v>0.85905760569344414</c:v>
                </c:pt>
              </c:numCache>
            </c:numRef>
          </c:xVal>
          <c:yVal>
            <c:numRef>
              <c:f>XLSTAT_20240327_121053_1_HID!$B$1:$B$12</c:f>
              <c:numCache>
                <c:formatCode>General</c:formatCode>
                <c:ptCount val="12"/>
                <c:pt idx="0">
                  <c:v>0.17838309994032403</c:v>
                </c:pt>
                <c:pt idx="1">
                  <c:v>0.12551582386506355</c:v>
                </c:pt>
                <c:pt idx="2">
                  <c:v>-0.39064719713119617</c:v>
                </c:pt>
                <c:pt idx="3">
                  <c:v>0.46670941679060723</c:v>
                </c:pt>
                <c:pt idx="4">
                  <c:v>0.46878573883546243</c:v>
                </c:pt>
                <c:pt idx="5">
                  <c:v>-0.24392509736275161</c:v>
                </c:pt>
                <c:pt idx="6">
                  <c:v>0.33406473194913727</c:v>
                </c:pt>
                <c:pt idx="7">
                  <c:v>-0.5779809689852452</c:v>
                </c:pt>
                <c:pt idx="8">
                  <c:v>0.66306845979023343</c:v>
                </c:pt>
                <c:pt idx="9">
                  <c:v>0.28131048413339621</c:v>
                </c:pt>
                <c:pt idx="10">
                  <c:v>0.93149794824645971</c:v>
                </c:pt>
                <c:pt idx="11">
                  <c:v>0.50159431856363168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3C3-4EA1-A2CE-B990DC59F2AD}"/>
            </c:ext>
          </c:extLst>
        </c:ser>
        <c:ser>
          <c:idx val="1"/>
          <c:order val="1"/>
          <c:spPr>
            <a:ln w="3175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XLSTAT_20240327_121053_1_HID1!xcirclez1</c:f>
              <c:numCache>
                <c:formatCode>General</c:formatCode>
                <c:ptCount val="500"/>
                <c:pt idx="0">
                  <c:v>-1</c:v>
                </c:pt>
                <c:pt idx="1">
                  <c:v>-0.99992072743481419</c:v>
                </c:pt>
                <c:pt idx="2">
                  <c:v>-0.99968292230753597</c:v>
                </c:pt>
                <c:pt idx="3">
                  <c:v>-0.99928662232101029</c:v>
                </c:pt>
                <c:pt idx="4">
                  <c:v>-0.9987318903066702</c:v>
                </c:pt>
                <c:pt idx="5">
                  <c:v>-0.99801881421457506</c:v>
                </c:pt>
                <c:pt idx="6">
                  <c:v>-0.99714750709946709</c:v>
                </c:pt>
                <c:pt idx="7">
                  <c:v>-0.99611810710284643</c:v>
                </c:pt>
                <c:pt idx="8">
                  <c:v>-0.9949307774310695</c:v>
                </c:pt>
                <c:pt idx="9">
                  <c:v>-0.99358570632947418</c:v>
                </c:pt>
                <c:pt idx="10">
                  <c:v>-0.99208310705253355</c:v>
                </c:pt>
                <c:pt idx="11">
                  <c:v>-0.99042321783004583</c:v>
                </c:pt>
                <c:pt idx="12">
                  <c:v>-0.98860630182936415</c:v>
                </c:pt>
                <c:pt idx="13">
                  <c:v>-0.98663264711367293</c:v>
                </c:pt>
                <c:pt idx="14">
                  <c:v>-0.98450256659631608</c:v>
                </c:pt>
                <c:pt idx="15">
                  <c:v>-0.9822163979911871</c:v>
                </c:pt>
                <c:pt idx="16">
                  <c:v>-0.97977450375918562</c:v>
                </c:pt>
                <c:pt idx="17">
                  <c:v>-0.9771772710507507</c:v>
                </c:pt>
                <c:pt idx="18">
                  <c:v>-0.97442511164448109</c:v>
                </c:pt>
                <c:pt idx="19">
                  <c:v>-0.97151846188184843</c:v>
                </c:pt>
                <c:pt idx="20">
                  <c:v>-0.96845778259801829</c:v>
                </c:pt>
                <c:pt idx="21">
                  <c:v>-0.96524355904878689</c:v>
                </c:pt>
                <c:pt idx="22">
                  <c:v>-0.96187630083364573</c:v>
                </c:pt>
                <c:pt idx="23">
                  <c:v>-0.95835654181498742</c:v>
                </c:pt>
                <c:pt idx="24">
                  <c:v>-0.95468484003346477</c:v>
                </c:pt>
                <c:pt idx="25">
                  <c:v>-0.95086177761951529</c:v>
                </c:pt>
                <c:pt idx="26">
                  <c:v>-0.94688796070106762</c:v>
                </c:pt>
                <c:pt idx="27">
                  <c:v>-0.94276401930744358</c:v>
                </c:pt>
                <c:pt idx="28">
                  <c:v>-0.93849060726946865</c:v>
                </c:pt>
                <c:pt idx="29">
                  <c:v>-0.93406840211581166</c:v>
                </c:pt>
                <c:pt idx="30">
                  <c:v>-0.9294981049655654</c:v>
                </c:pt>
                <c:pt idx="31">
                  <c:v>-0.92478044041708718</c:v>
                </c:pt>
                <c:pt idx="32">
                  <c:v>-0.91991615643311786</c:v>
                </c:pt>
                <c:pt idx="33">
                  <c:v>-0.91490602422219602</c:v>
                </c:pt>
                <c:pt idx="34">
                  <c:v>-0.90975083811638624</c:v>
                </c:pt>
                <c:pt idx="35">
                  <c:v>-0.90445141544534147</c:v>
                </c:pt>
                <c:pt idx="36">
                  <c:v>-0.89900859640672026</c:v>
                </c:pt>
                <c:pt idx="37">
                  <c:v>-0.89342324393297667</c:v>
                </c:pt>
                <c:pt idx="38">
                  <c:v>-0.88769624355454657</c:v>
                </c:pt>
                <c:pt idx="39">
                  <c:v>-0.88182850325945195</c:v>
                </c:pt>
                <c:pt idx="40">
                  <c:v>-0.87582095334934262</c:v>
                </c:pt>
                <c:pt idx="41">
                  <c:v>-0.86967454629200225</c:v>
                </c:pt>
                <c:pt idx="42">
                  <c:v>-0.8633902565703393</c:v>
                </c:pt>
                <c:pt idx="43">
                  <c:v>-0.8569690805278869</c:v>
                </c:pt>
                <c:pt idx="44">
                  <c:v>-0.85041203621083761</c:v>
                </c:pt>
                <c:pt idx="45">
                  <c:v>-0.84372016320663801</c:v>
                </c:pt>
                <c:pt idx="46">
                  <c:v>-0.83689452247916551</c:v>
                </c:pt>
                <c:pt idx="47">
                  <c:v>-0.82993619620051928</c:v>
                </c:pt>
                <c:pt idx="48">
                  <c:v>-0.82284628757944644</c:v>
                </c:pt>
                <c:pt idx="49">
                  <c:v>-0.81562592068643358</c:v>
                </c:pt>
                <c:pt idx="50">
                  <c:v>-0.80827624027549083</c:v>
                </c:pt>
                <c:pt idx="51">
                  <c:v>-0.80079841160265763</c:v>
                </c:pt>
                <c:pt idx="52">
                  <c:v>-0.79319362024125561</c:v>
                </c:pt>
                <c:pt idx="53">
                  <c:v>-0.78546307189392217</c:v>
                </c:pt>
                <c:pt idx="54">
                  <c:v>-0.7776079922014536</c:v>
                </c:pt>
                <c:pt idx="55">
                  <c:v>-0.76962962654848344</c:v>
                </c:pt>
                <c:pt idx="56">
                  <c:v>-0.76152923986603405</c:v>
                </c:pt>
                <c:pt idx="57">
                  <c:v>-0.75330811643096862</c:v>
                </c:pt>
                <c:pt idx="58">
                  <c:v>-0.74496755966237371</c:v>
                </c:pt>
                <c:pt idx="59">
                  <c:v>-0.7365088919149092</c:v>
                </c:pt>
                <c:pt idx="60">
                  <c:v>-0.72793345426915657</c:v>
                </c:pt>
                <c:pt idx="61">
                  <c:v>-0.71924260631899495</c:v>
                </c:pt>
                <c:pt idx="62">
                  <c:v>-0.71043772595604548</c:v>
                </c:pt>
                <c:pt idx="63">
                  <c:v>-0.70152020915121371</c:v>
                </c:pt>
                <c:pt idx="64">
                  <c:v>-0.69249146973336373</c:v>
                </c:pt>
                <c:pt idx="65">
                  <c:v>-0.68335293916516338</c:v>
                </c:pt>
                <c:pt idx="66">
                  <c:v>-0.67410606631613368</c:v>
                </c:pt>
                <c:pt idx="67">
                  <c:v>-0.66475231723293549</c:v>
                </c:pt>
                <c:pt idx="68">
                  <c:v>-0.65529317490693662</c:v>
                </c:pt>
                <c:pt idx="69">
                  <c:v>-0.64573013903909071</c:v>
                </c:pt>
                <c:pt idx="70">
                  <c:v>-0.63606472580216611</c:v>
                </c:pt>
                <c:pt idx="71">
                  <c:v>-0.62629846760036412</c:v>
                </c:pt>
                <c:pt idx="72">
                  <c:v>-0.61643291282636525</c:v>
                </c:pt>
                <c:pt idx="73">
                  <c:v>-0.60646962561583695</c:v>
                </c:pt>
                <c:pt idx="74">
                  <c:v>-0.59641018559944858</c:v>
                </c:pt>
                <c:pt idx="75">
                  <c:v>-0.58625618765242993</c:v>
                </c:pt>
                <c:pt idx="76">
                  <c:v>-0.57600924164170875</c:v>
                </c:pt>
                <c:pt idx="77">
                  <c:v>-0.56567097217067575</c:v>
                </c:pt>
                <c:pt idx="78">
                  <c:v>-0.55524301832161305</c:v>
                </c:pt>
                <c:pt idx="79">
                  <c:v>-0.54472703339582262</c:v>
                </c:pt>
                <c:pt idx="80">
                  <c:v>-0.5341246846515052</c:v>
                </c:pt>
                <c:pt idx="81">
                  <c:v>-0.52343765303942535</c:v>
                </c:pt>
                <c:pt idx="82">
                  <c:v>-0.51266763293640294</c:v>
                </c:pt>
                <c:pt idx="83">
                  <c:v>-0.50181633187667907</c:v>
                </c:pt>
                <c:pt idx="84">
                  <c:v>-0.4908854702811955</c:v>
                </c:pt>
                <c:pt idx="85">
                  <c:v>-0.47987678118482874</c:v>
                </c:pt>
                <c:pt idx="86">
                  <c:v>-0.4687920099616264</c:v>
                </c:pt>
                <c:pt idx="87">
                  <c:v>-0.45763291404808787</c:v>
                </c:pt>
                <c:pt idx="88">
                  <c:v>-0.44640126266452929</c:v>
                </c:pt>
                <c:pt idx="89">
                  <c:v>-0.43509883653458314</c:v>
                </c:pt>
                <c:pt idx="90">
                  <c:v>-0.42372742760287452</c:v>
                </c:pt>
                <c:pt idx="91">
                  <c:v>-0.41228883875091432</c:v>
                </c:pt>
                <c:pt idx="92">
                  <c:v>-0.40078488351126368</c:v>
                </c:pt>
                <c:pt idx="93">
                  <c:v>-0.38921738578000598</c:v>
                </c:pt>
                <c:pt idx="94">
                  <c:v>-0.37758817952757667</c:v>
                </c:pt>
                <c:pt idx="95">
                  <c:v>-0.36589910850799745</c:v>
                </c:pt>
                <c:pt idx="96">
                  <c:v>-0.3541520259665572</c:v>
                </c:pt>
                <c:pt idx="97">
                  <c:v>-0.34234879434598847</c:v>
                </c:pt>
                <c:pt idx="98">
                  <c:v>-0.33049128499118763</c:v>
                </c:pt>
                <c:pt idx="99">
                  <c:v>-0.31858137785252122</c:v>
                </c:pt>
                <c:pt idx="100">
                  <c:v>-0.30662096118776938</c:v>
                </c:pt>
                <c:pt idx="101">
                  <c:v>-0.2946119312627512</c:v>
                </c:pt>
                <c:pt idx="102">
                  <c:v>-0.28255619205068194</c:v>
                </c:pt>
                <c:pt idx="103">
                  <c:v>-0.27045565493030693</c:v>
                </c:pt>
                <c:pt idx="104">
                  <c:v>-0.25831223838286105</c:v>
                </c:pt>
                <c:pt idx="105">
                  <c:v>-0.24612786768790421</c:v>
                </c:pt>
                <c:pt idx="106">
                  <c:v>-0.2339044746180769</c:v>
                </c:pt>
                <c:pt idx="107">
                  <c:v>-0.22164399713282656</c:v>
                </c:pt>
                <c:pt idx="108">
                  <c:v>-0.20934837907115472</c:v>
                </c:pt>
                <c:pt idx="109">
                  <c:v>-0.19701956984343019</c:v>
                </c:pt>
                <c:pt idx="110">
                  <c:v>-0.18465952412231887</c:v>
                </c:pt>
                <c:pt idx="111">
                  <c:v>-0.17227020153288122</c:v>
                </c:pt>
                <c:pt idx="112">
                  <c:v>-0.15985356634188264</c:v>
                </c:pt>
                <c:pt idx="113">
                  <c:v>-0.14741158714636779</c:v>
                </c:pt>
                <c:pt idx="114">
                  <c:v>-0.13494623656155053</c:v>
                </c:pt>
                <c:pt idx="115">
                  <c:v>-0.1224594909080647</c:v>
                </c:pt>
                <c:pt idx="116">
                  <c:v>-0.1099533298986274</c:v>
                </c:pt>
                <c:pt idx="117">
                  <c:v>-9.7429736324166516E-2</c:v>
                </c:pt>
                <c:pt idx="118">
                  <c:v>-8.4890695739458288E-2</c:v>
                </c:pt>
                <c:pt idx="119">
                  <c:v>-7.2338196148326483E-2</c:v>
                </c:pt>
                <c:pt idx="120">
                  <c:v>-5.9774227688455507E-2</c:v>
                </c:pt>
                <c:pt idx="121">
                  <c:v>-4.720078231586302E-2</c:v>
                </c:pt>
                <c:pt idx="122">
                  <c:v>-3.4619853489084404E-2</c:v>
                </c:pt>
                <c:pt idx="123">
                  <c:v>-2.2033435853120915E-2</c:v>
                </c:pt>
                <c:pt idx="124">
                  <c:v>-9.4435249231977821E-3</c:v>
                </c:pt>
                <c:pt idx="125">
                  <c:v>3.1478832316156873E-3</c:v>
                </c:pt>
                <c:pt idx="126">
                  <c:v>1.5738792304871806E-2</c:v>
                </c:pt>
                <c:pt idx="127">
                  <c:v>2.8327206069249836E-2</c:v>
                </c:pt>
                <c:pt idx="128">
                  <c:v>4.0911128693048776E-2</c:v>
                </c:pt>
                <c:pt idx="129">
                  <c:v>5.3488565056615429E-2</c:v>
                </c:pt>
                <c:pt idx="130">
                  <c:v>6.605752106866157E-2</c:v>
                </c:pt>
                <c:pt idx="131">
                  <c:v>7.8616003982418081E-2</c:v>
                </c:pt>
                <c:pt idx="132">
                  <c:v>9.1162022711573906E-2</c:v>
                </c:pt>
                <c:pt idx="133">
                  <c:v>0.10369358814595377</c:v>
                </c:pt>
                <c:pt idx="134">
                  <c:v>0.11620871346688255</c:v>
                </c:pt>
                <c:pt idx="135">
                  <c:v>0.12870541446218442</c:v>
                </c:pt>
                <c:pt idx="136">
                  <c:v>0.14118170984077064</c:v>
                </c:pt>
                <c:pt idx="137">
                  <c:v>0.1536356215467643</c:v>
                </c:pt>
                <c:pt idx="138">
                  <c:v>0.16606517507311008</c:v>
                </c:pt>
                <c:pt idx="139">
                  <c:v>0.17846839977462353</c:v>
                </c:pt>
                <c:pt idx="140">
                  <c:v>0.19084332918042771</c:v>
                </c:pt>
                <c:pt idx="141">
                  <c:v>0.20318800130572645</c:v>
                </c:pt>
                <c:pt idx="142">
                  <c:v>0.21550045896286801</c:v>
                </c:pt>
                <c:pt idx="143">
                  <c:v>0.22777875007164838</c:v>
                </c:pt>
                <c:pt idx="144">
                  <c:v>0.24002092796880276</c:v>
                </c:pt>
                <c:pt idx="145">
                  <c:v>0.25222505171664023</c:v>
                </c:pt>
                <c:pt idx="146">
                  <c:v>0.26438918641077053</c:v>
                </c:pt>
                <c:pt idx="147">
                  <c:v>0.27651140348687248</c:v>
                </c:pt>
                <c:pt idx="148">
                  <c:v>0.28858978102645916</c:v>
                </c:pt>
                <c:pt idx="149">
                  <c:v>0.3006224040615893</c:v>
                </c:pt>
                <c:pt idx="150">
                  <c:v>0.3126073648784749</c:v>
                </c:pt>
                <c:pt idx="151">
                  <c:v>0.32454276331994053</c:v>
                </c:pt>
                <c:pt idx="152">
                  <c:v>0.33642670708668465</c:v>
                </c:pt>
                <c:pt idx="153">
                  <c:v>0.34825731203729327</c:v>
                </c:pt>
                <c:pt idx="154">
                  <c:v>0.36003270248696184</c:v>
                </c:pt>
                <c:pt idx="155">
                  <c:v>0.37175101150487677</c:v>
                </c:pt>
                <c:pt idx="156">
                  <c:v>0.38341038121020693</c:v>
                </c:pt>
                <c:pt idx="157">
                  <c:v>0.39500896306666211</c:v>
                </c:pt>
                <c:pt idx="158">
                  <c:v>0.40654491817557015</c:v>
                </c:pt>
                <c:pt idx="159">
                  <c:v>0.41801641756742391</c:v>
                </c:pt>
                <c:pt idx="160">
                  <c:v>0.42942164249185744</c:v>
                </c:pt>
                <c:pt idx="161">
                  <c:v>0.44075878470599728</c:v>
                </c:pt>
                <c:pt idx="162">
                  <c:v>0.45202604676115354</c:v>
                </c:pt>
                <c:pt idx="163">
                  <c:v>0.46322164228779505</c:v>
                </c:pt>
                <c:pt idx="164">
                  <c:v>0.47434379627876877</c:v>
                </c:pt>
                <c:pt idx="165">
                  <c:v>0.48539074537072052</c:v>
                </c:pt>
                <c:pt idx="166">
                  <c:v>0.49636073812366666</c:v>
                </c:pt>
                <c:pt idx="167">
                  <c:v>0.50725203529867535</c:v>
                </c:pt>
                <c:pt idx="168">
                  <c:v>0.51806291013361627</c:v>
                </c:pt>
                <c:pt idx="169">
                  <c:v>0.52879164861692984</c:v>
                </c:pt>
                <c:pt idx="170">
                  <c:v>0.53943654975937361</c:v>
                </c:pt>
                <c:pt idx="171">
                  <c:v>0.5499959258637086</c:v>
                </c:pt>
                <c:pt idx="172">
                  <c:v>0.5604681027922741</c:v>
                </c:pt>
                <c:pt idx="173">
                  <c:v>0.57085142023241298</c:v>
                </c:pt>
                <c:pt idx="174">
                  <c:v>0.58114423195970821</c:v>
                </c:pt>
                <c:pt idx="175">
                  <c:v>0.59134490609898305</c:v>
                </c:pt>
                <c:pt idx="176">
                  <c:v>0.60145182538302566</c:v>
                </c:pt>
                <c:pt idx="177">
                  <c:v>0.61146338740900052</c:v>
                </c:pt>
                <c:pt idx="178">
                  <c:v>0.62137800489250161</c:v>
                </c:pt>
                <c:pt idx="179">
                  <c:v>0.63119410591920666</c:v>
                </c:pt>
                <c:pt idx="180">
                  <c:v>0.64091013419409903</c:v>
                </c:pt>
                <c:pt idx="181">
                  <c:v>0.65052454928820946</c:v>
                </c:pt>
                <c:pt idx="182">
                  <c:v>0.66003582688284268</c:v>
                </c:pt>
                <c:pt idx="183">
                  <c:v>0.66944245901125288</c:v>
                </c:pt>
                <c:pt idx="184">
                  <c:v>0.67874295429772324</c:v>
                </c:pt>
                <c:pt idx="185">
                  <c:v>0.68793583819401527</c:v>
                </c:pt>
                <c:pt idx="186">
                  <c:v>0.69701965321315373</c:v>
                </c:pt>
                <c:pt idx="187">
                  <c:v>0.70599295916050209</c:v>
                </c:pt>
                <c:pt idx="188">
                  <c:v>0.7148543333620988</c:v>
                </c:pt>
                <c:pt idx="189">
                  <c:v>0.72360237089021584</c:v>
                </c:pt>
                <c:pt idx="190">
                  <c:v>0.73223568478610324</c:v>
                </c:pt>
                <c:pt idx="191">
                  <c:v>0.74075290627988322</c:v>
                </c:pt>
                <c:pt idx="192">
                  <c:v>0.74915268500756382</c:v>
                </c:pt>
                <c:pt idx="193">
                  <c:v>0.7574336892251321</c:v>
                </c:pt>
                <c:pt idx="194">
                  <c:v>0.76559460601969409</c:v>
                </c:pt>
                <c:pt idx="195">
                  <c:v>0.77363414151763321</c:v>
                </c:pt>
                <c:pt idx="196">
                  <c:v>0.78155102108974517</c:v>
                </c:pt>
                <c:pt idx="197">
                  <c:v>0.78934398955332641</c:v>
                </c:pt>
                <c:pt idx="198">
                  <c:v>0.79701181137117627</c:v>
                </c:pt>
                <c:pt idx="199">
                  <c:v>0.80455327084748429</c:v>
                </c:pt>
                <c:pt idx="200">
                  <c:v>0.81196717232057491</c:v>
                </c:pt>
                <c:pt idx="201">
                  <c:v>0.81925234035247285</c:v>
                </c:pt>
                <c:pt idx="202">
                  <c:v>0.82640761991526213</c:v>
                </c:pt>
                <c:pt idx="203">
                  <c:v>0.83343187657421181</c:v>
                </c:pt>
                <c:pt idx="204">
                  <c:v>0.84032399666763458</c:v>
                </c:pt>
                <c:pt idx="205">
                  <c:v>0.84708288748345095</c:v>
                </c:pt>
                <c:pt idx="206">
                  <c:v>0.8537074774324358</c:v>
                </c:pt>
                <c:pt idx="207">
                  <c:v>0.86019671621811211</c:v>
                </c:pt>
                <c:pt idx="208">
                  <c:v>0.86654957500327034</c:v>
                </c:pt>
                <c:pt idx="209">
                  <c:v>0.87276504657308618</c:v>
                </c:pt>
                <c:pt idx="210">
                  <c:v>0.87884214549480955</c:v>
                </c:pt>
                <c:pt idx="211">
                  <c:v>0.88477990827399922</c:v>
                </c:pt>
                <c:pt idx="212">
                  <c:v>0.89057739350728138</c:v>
                </c:pt>
                <c:pt idx="213">
                  <c:v>0.89623368203160425</c:v>
                </c:pt>
                <c:pt idx="214">
                  <c:v>0.90174787706996573</c:v>
                </c:pt>
                <c:pt idx="215">
                  <c:v>0.907119104373595</c:v>
                </c:pt>
                <c:pt idx="216">
                  <c:v>0.91234651236055886</c:v>
                </c:pt>
                <c:pt idx="217">
                  <c:v>0.91742927225077642</c:v>
                </c:pt>
                <c:pt idx="218">
                  <c:v>0.92236657819741819</c:v>
                </c:pt>
                <c:pt idx="219">
                  <c:v>0.92715764741466955</c:v>
                </c:pt>
                <c:pt idx="220">
                  <c:v>0.93180172030183628</c:v>
                </c:pt>
                <c:pt idx="221">
                  <c:v>0.9362980605637774</c:v>
                </c:pt>
                <c:pt idx="222">
                  <c:v>0.94064595532763984</c:v>
                </c:pt>
                <c:pt idx="223">
                  <c:v>0.94484471525588132</c:v>
                </c:pt>
                <c:pt idx="224">
                  <c:v>0.94889367465556163</c:v>
                </c:pt>
                <c:pt idx="225">
                  <c:v>0.95279219158388506</c:v>
                </c:pt>
                <c:pt idx="226">
                  <c:v>0.9565396479499767</c:v>
                </c:pt>
                <c:pt idx="227">
                  <c:v>0.96013544961287856</c:v>
                </c:pt>
                <c:pt idx="228">
                  <c:v>0.96357902647574722</c:v>
                </c:pt>
                <c:pt idx="229">
                  <c:v>0.96686983257623993</c:v>
                </c:pt>
                <c:pt idx="230">
                  <c:v>0.97000734617307449</c:v>
                </c:pt>
                <c:pt idx="231">
                  <c:v>0.97299106982874872</c:v>
                </c:pt>
                <c:pt idx="232">
                  <c:v>0.97582053048840656</c:v>
                </c:pt>
                <c:pt idx="233">
                  <c:v>0.97849527955483873</c:v>
                </c:pt>
                <c:pt idx="234">
                  <c:v>0.9810148929596062</c:v>
                </c:pt>
                <c:pt idx="235">
                  <c:v>0.98337897123027274</c:v>
                </c:pt>
                <c:pt idx="236">
                  <c:v>0.98558713955374089</c:v>
                </c:pt>
                <c:pt idx="237">
                  <c:v>0.98763904783567602</c:v>
                </c:pt>
                <c:pt idx="238">
                  <c:v>0.98953437075601203</c:v>
                </c:pt>
                <c:pt idx="239">
                  <c:v>0.99127280782052929</c:v>
                </c:pt>
                <c:pt idx="240">
                  <c:v>0.99285408340849701</c:v>
                </c:pt>
                <c:pt idx="241">
                  <c:v>0.99427794681637061</c:v>
                </c:pt>
                <c:pt idx="242">
                  <c:v>0.99554417229754077</c:v>
                </c:pt>
                <c:pt idx="243">
                  <c:v>0.99665255909812334</c:v>
                </c:pt>
                <c:pt idx="244">
                  <c:v>0.99760293148878842</c:v>
                </c:pt>
                <c:pt idx="245">
                  <c:v>0.99839513879262165</c:v>
                </c:pt>
                <c:pt idx="246">
                  <c:v>0.99902905540901266</c:v>
                </c:pt>
                <c:pt idx="247">
                  <c:v>0.99950458083356886</c:v>
                </c:pt>
                <c:pt idx="248">
                  <c:v>0.9998216396740498</c:v>
                </c:pt>
                <c:pt idx="249">
                  <c:v>0.99998018166232039</c:v>
                </c:pt>
                <c:pt idx="250">
                  <c:v>0.99998018166232028</c:v>
                </c:pt>
                <c:pt idx="251">
                  <c:v>0.99982163967404947</c:v>
                </c:pt>
                <c:pt idx="252">
                  <c:v>0.9995045808335683</c:v>
                </c:pt>
                <c:pt idx="253">
                  <c:v>0.99902905540901188</c:v>
                </c:pt>
                <c:pt idx="254">
                  <c:v>0.99839513879262065</c:v>
                </c:pt>
                <c:pt idx="255">
                  <c:v>0.9976029314887872</c:v>
                </c:pt>
                <c:pt idx="256">
                  <c:v>0.99665255909812189</c:v>
                </c:pt>
                <c:pt idx="257">
                  <c:v>0.99554417229753911</c:v>
                </c:pt>
                <c:pt idx="258">
                  <c:v>0.99427794681636883</c:v>
                </c:pt>
                <c:pt idx="259">
                  <c:v>0.9928540834084949</c:v>
                </c:pt>
                <c:pt idx="260">
                  <c:v>0.99127280782052707</c:v>
                </c:pt>
                <c:pt idx="261">
                  <c:v>0.98953437075600947</c:v>
                </c:pt>
                <c:pt idx="262">
                  <c:v>0.98763904783567336</c:v>
                </c:pt>
                <c:pt idx="263">
                  <c:v>0.985587139553738</c:v>
                </c:pt>
                <c:pt idx="264">
                  <c:v>0.98337897123026952</c:v>
                </c:pt>
                <c:pt idx="265">
                  <c:v>0.98101489295960276</c:v>
                </c:pt>
                <c:pt idx="266">
                  <c:v>0.97849527955483528</c:v>
                </c:pt>
                <c:pt idx="267">
                  <c:v>0.97582053048840278</c:v>
                </c:pt>
                <c:pt idx="268">
                  <c:v>0.97299106982874473</c:v>
                </c:pt>
                <c:pt idx="269">
                  <c:v>0.97000734617307038</c:v>
                </c:pt>
                <c:pt idx="270">
                  <c:v>0.96686983257623549</c:v>
                </c:pt>
                <c:pt idx="271">
                  <c:v>0.96357902647574256</c:v>
                </c:pt>
                <c:pt idx="272">
                  <c:v>0.96013544961287378</c:v>
                </c:pt>
                <c:pt idx="273">
                  <c:v>0.95653964794997159</c:v>
                </c:pt>
                <c:pt idx="274">
                  <c:v>0.95279219158387984</c:v>
                </c:pt>
                <c:pt idx="275">
                  <c:v>0.9488936746555563</c:v>
                </c:pt>
                <c:pt idx="276">
                  <c:v>0.94484471525587566</c:v>
                </c:pt>
                <c:pt idx="277">
                  <c:v>0.94064595532763395</c:v>
                </c:pt>
                <c:pt idx="278">
                  <c:v>0.93629806056377141</c:v>
                </c:pt>
                <c:pt idx="279">
                  <c:v>0.93180172030183006</c:v>
                </c:pt>
                <c:pt idx="280">
                  <c:v>0.927157647414663</c:v>
                </c:pt>
                <c:pt idx="281">
                  <c:v>0.92236657819741175</c:v>
                </c:pt>
                <c:pt idx="282">
                  <c:v>0.91742927225076953</c:v>
                </c:pt>
                <c:pt idx="283">
                  <c:v>0.91234651236055175</c:v>
                </c:pt>
                <c:pt idx="284">
                  <c:v>0.90711910437358789</c:v>
                </c:pt>
                <c:pt idx="285">
                  <c:v>0.90174787706995829</c:v>
                </c:pt>
                <c:pt idx="286">
                  <c:v>0.89623368203159648</c:v>
                </c:pt>
                <c:pt idx="287">
                  <c:v>0.89057739350727372</c:v>
                </c:pt>
                <c:pt idx="288">
                  <c:v>0.88477990827399111</c:v>
                </c:pt>
                <c:pt idx="289">
                  <c:v>0.87884214549480122</c:v>
                </c:pt>
                <c:pt idx="290">
                  <c:v>0.87276504657307785</c:v>
                </c:pt>
                <c:pt idx="291">
                  <c:v>0.86654957500326169</c:v>
                </c:pt>
                <c:pt idx="292">
                  <c:v>0.86019671621810334</c:v>
                </c:pt>
                <c:pt idx="293">
                  <c:v>0.85370747743242703</c:v>
                </c:pt>
                <c:pt idx="294">
                  <c:v>0.84708288748344174</c:v>
                </c:pt>
                <c:pt idx="295">
                  <c:v>0.84032399666762514</c:v>
                </c:pt>
                <c:pt idx="296">
                  <c:v>0.83343187657420248</c:v>
                </c:pt>
                <c:pt idx="297">
                  <c:v>0.82640761991525236</c:v>
                </c:pt>
                <c:pt idx="298">
                  <c:v>0.81925234035246286</c:v>
                </c:pt>
                <c:pt idx="299">
                  <c:v>0.81196717232056503</c:v>
                </c:pt>
                <c:pt idx="300">
                  <c:v>0.80455327084747397</c:v>
                </c:pt>
                <c:pt idx="301">
                  <c:v>0.79701181137116583</c:v>
                </c:pt>
                <c:pt idx="302">
                  <c:v>0.78934398955331608</c:v>
                </c:pt>
                <c:pt idx="303">
                  <c:v>0.7815510210897344</c:v>
                </c:pt>
                <c:pt idx="304">
                  <c:v>0.77363414151762222</c:v>
                </c:pt>
                <c:pt idx="305">
                  <c:v>0.76559460601968321</c:v>
                </c:pt>
                <c:pt idx="306">
                  <c:v>0.75743368922512078</c:v>
                </c:pt>
                <c:pt idx="307">
                  <c:v>0.74915268500755272</c:v>
                </c:pt>
                <c:pt idx="308">
                  <c:v>0.74075290627987178</c:v>
                </c:pt>
                <c:pt idx="309">
                  <c:v>0.73223568478609136</c:v>
                </c:pt>
                <c:pt idx="310">
                  <c:v>0.72360237089020418</c:v>
                </c:pt>
                <c:pt idx="311">
                  <c:v>0.71485433336208692</c:v>
                </c:pt>
                <c:pt idx="312">
                  <c:v>0.70599295916048987</c:v>
                </c:pt>
                <c:pt idx="313">
                  <c:v>0.69701965321314163</c:v>
                </c:pt>
                <c:pt idx="314">
                  <c:v>0.68793583819400306</c:v>
                </c:pt>
                <c:pt idx="315">
                  <c:v>0.67874295429771048</c:v>
                </c:pt>
                <c:pt idx="316">
                  <c:v>0.66944245901124033</c:v>
                </c:pt>
                <c:pt idx="317">
                  <c:v>0.66003582688283002</c:v>
                </c:pt>
                <c:pt idx="318">
                  <c:v>0.65052454928819659</c:v>
                </c:pt>
                <c:pt idx="319">
                  <c:v>0.64091013419408605</c:v>
                </c:pt>
                <c:pt idx="320">
                  <c:v>0.63119410591919323</c:v>
                </c:pt>
                <c:pt idx="321">
                  <c:v>0.6213780048924884</c:v>
                </c:pt>
                <c:pt idx="322">
                  <c:v>0.6114633874089872</c:v>
                </c:pt>
                <c:pt idx="323">
                  <c:v>0.60145182538301178</c:v>
                </c:pt>
                <c:pt idx="324">
                  <c:v>0.5913449060989695</c:v>
                </c:pt>
                <c:pt idx="325">
                  <c:v>0.58114423195969445</c:v>
                </c:pt>
                <c:pt idx="326">
                  <c:v>0.57085142023239865</c:v>
                </c:pt>
                <c:pt idx="327">
                  <c:v>0.56046810279226011</c:v>
                </c:pt>
                <c:pt idx="328">
                  <c:v>0.5499959258636945</c:v>
                </c:pt>
                <c:pt idx="329">
                  <c:v>0.53943654975935906</c:v>
                </c:pt>
                <c:pt idx="330">
                  <c:v>0.52879164861691552</c:v>
                </c:pt>
                <c:pt idx="331">
                  <c:v>0.51806291013360184</c:v>
                </c:pt>
                <c:pt idx="332">
                  <c:v>0.50725203529866036</c:v>
                </c:pt>
                <c:pt idx="333">
                  <c:v>0.496360738123652</c:v>
                </c:pt>
                <c:pt idx="334">
                  <c:v>0.48539074537070576</c:v>
                </c:pt>
                <c:pt idx="335">
                  <c:v>0.4743437962787535</c:v>
                </c:pt>
                <c:pt idx="336">
                  <c:v>0.46322164228778012</c:v>
                </c:pt>
                <c:pt idx="337">
                  <c:v>0.4520260467611385</c:v>
                </c:pt>
                <c:pt idx="338">
                  <c:v>0.44075878470598173</c:v>
                </c:pt>
                <c:pt idx="339">
                  <c:v>0.42942164249184217</c:v>
                </c:pt>
                <c:pt idx="340">
                  <c:v>0.41801641756740859</c:v>
                </c:pt>
                <c:pt idx="341">
                  <c:v>0.40654491817555433</c:v>
                </c:pt>
                <c:pt idx="342">
                  <c:v>0.39500896306664679</c:v>
                </c:pt>
                <c:pt idx="343">
                  <c:v>0.38341038121019116</c:v>
                </c:pt>
                <c:pt idx="344">
                  <c:v>0.37175101150486073</c:v>
                </c:pt>
                <c:pt idx="345">
                  <c:v>0.3600327024869463</c:v>
                </c:pt>
                <c:pt idx="346">
                  <c:v>0.34825731203727722</c:v>
                </c:pt>
                <c:pt idx="347">
                  <c:v>0.33642670708666833</c:v>
                </c:pt>
                <c:pt idx="348">
                  <c:v>0.32454276331992477</c:v>
                </c:pt>
                <c:pt idx="349">
                  <c:v>0.31260736487845869</c:v>
                </c:pt>
                <c:pt idx="350">
                  <c:v>0.30062240406157281</c:v>
                </c:pt>
                <c:pt idx="351">
                  <c:v>0.28858978102644323</c:v>
                </c:pt>
                <c:pt idx="352">
                  <c:v>0.27651140348685604</c:v>
                </c:pt>
                <c:pt idx="353">
                  <c:v>0.26438918641075382</c:v>
                </c:pt>
                <c:pt idx="354">
                  <c:v>0.25222505171662413</c:v>
                </c:pt>
                <c:pt idx="355">
                  <c:v>0.24002092796878616</c:v>
                </c:pt>
                <c:pt idx="356">
                  <c:v>0.22777875007163151</c:v>
                </c:pt>
                <c:pt idx="357">
                  <c:v>0.21550045896285175</c:v>
                </c:pt>
                <c:pt idx="358">
                  <c:v>0.20318800130570971</c:v>
                </c:pt>
                <c:pt idx="359">
                  <c:v>0.19084332918041072</c:v>
                </c:pt>
                <c:pt idx="360">
                  <c:v>0.17846839977460716</c:v>
                </c:pt>
                <c:pt idx="361">
                  <c:v>0.16606517507309324</c:v>
                </c:pt>
                <c:pt idx="362">
                  <c:v>0.15363562154674718</c:v>
                </c:pt>
                <c:pt idx="363">
                  <c:v>0.14118170984075415</c:v>
                </c:pt>
                <c:pt idx="364">
                  <c:v>0.12870541446216746</c:v>
                </c:pt>
                <c:pt idx="365">
                  <c:v>0.11620871346686536</c:v>
                </c:pt>
                <c:pt idx="366">
                  <c:v>0.10369358814593721</c:v>
                </c:pt>
                <c:pt idx="367">
                  <c:v>9.1162022711556878E-2</c:v>
                </c:pt>
                <c:pt idx="368">
                  <c:v>7.8616003982400817E-2</c:v>
                </c:pt>
                <c:pt idx="369">
                  <c:v>6.6057521068644959E-2</c:v>
                </c:pt>
                <c:pt idx="370">
                  <c:v>5.3488565056598353E-2</c:v>
                </c:pt>
                <c:pt idx="371">
                  <c:v>4.091112869303147E-2</c:v>
                </c:pt>
                <c:pt idx="372">
                  <c:v>2.8327206069233189E-2</c:v>
                </c:pt>
                <c:pt idx="373">
                  <c:v>1.5738792304854712E-2</c:v>
                </c:pt>
                <c:pt idx="374">
                  <c:v>3.1478832315983678E-3</c:v>
                </c:pt>
                <c:pt idx="375">
                  <c:v>-9.4435249232144355E-3</c:v>
                </c:pt>
                <c:pt idx="376">
                  <c:v>-2.2033435853138009E-2</c:v>
                </c:pt>
                <c:pt idx="377">
                  <c:v>-3.461985348910171E-2</c:v>
                </c:pt>
                <c:pt idx="378">
                  <c:v>-4.7200782315879652E-2</c:v>
                </c:pt>
                <c:pt idx="379">
                  <c:v>-5.977422768847257E-2</c:v>
                </c:pt>
                <c:pt idx="380">
                  <c:v>-7.2338196148343761E-2</c:v>
                </c:pt>
                <c:pt idx="381">
                  <c:v>-8.4890695739474886E-2</c:v>
                </c:pt>
                <c:pt idx="382">
                  <c:v>-9.7429736324183544E-2</c:v>
                </c:pt>
                <c:pt idx="383">
                  <c:v>-0.10995332989864461</c:v>
                </c:pt>
                <c:pt idx="384">
                  <c:v>-0.12245949090808123</c:v>
                </c:pt>
                <c:pt idx="385">
                  <c:v>-0.13494623656156748</c:v>
                </c:pt>
                <c:pt idx="386">
                  <c:v>-0.14741158714638491</c:v>
                </c:pt>
                <c:pt idx="387">
                  <c:v>-0.15985356634189996</c:v>
                </c:pt>
                <c:pt idx="388">
                  <c:v>-0.17227020153289807</c:v>
                </c:pt>
                <c:pt idx="389">
                  <c:v>-0.18465952412233588</c:v>
                </c:pt>
                <c:pt idx="390">
                  <c:v>-0.1970195698434474</c:v>
                </c:pt>
                <c:pt idx="391">
                  <c:v>-0.20934837907117143</c:v>
                </c:pt>
                <c:pt idx="392">
                  <c:v>-0.22164399713284344</c:v>
                </c:pt>
                <c:pt idx="393">
                  <c:v>-0.23390447461809394</c:v>
                </c:pt>
                <c:pt idx="394">
                  <c:v>-0.24612786768792078</c:v>
                </c:pt>
                <c:pt idx="395">
                  <c:v>-0.25831223838287781</c:v>
                </c:pt>
                <c:pt idx="396">
                  <c:v>-0.27045565493032381</c:v>
                </c:pt>
                <c:pt idx="397">
                  <c:v>-0.28255619205069837</c:v>
                </c:pt>
                <c:pt idx="398">
                  <c:v>-0.29461193126276775</c:v>
                </c:pt>
                <c:pt idx="399">
                  <c:v>-0.30662096118778609</c:v>
                </c:pt>
                <c:pt idx="400">
                  <c:v>-0.31858137785253743</c:v>
                </c:pt>
                <c:pt idx="401">
                  <c:v>-0.330491284991204</c:v>
                </c:pt>
                <c:pt idx="402">
                  <c:v>-0.34234879434600496</c:v>
                </c:pt>
                <c:pt idx="403">
                  <c:v>-0.35415202596657297</c:v>
                </c:pt>
                <c:pt idx="404">
                  <c:v>-0.3658991085080136</c:v>
                </c:pt>
                <c:pt idx="405">
                  <c:v>-0.37758817952759294</c:v>
                </c:pt>
                <c:pt idx="406">
                  <c:v>-0.38921738578002152</c:v>
                </c:pt>
                <c:pt idx="407">
                  <c:v>-0.40078488351127955</c:v>
                </c:pt>
                <c:pt idx="408">
                  <c:v>-0.41228883875093031</c:v>
                </c:pt>
                <c:pt idx="409">
                  <c:v>-0.42372742760288978</c:v>
                </c:pt>
                <c:pt idx="410">
                  <c:v>-0.43509883653459874</c:v>
                </c:pt>
                <c:pt idx="411">
                  <c:v>-0.44640126266454477</c:v>
                </c:pt>
                <c:pt idx="412">
                  <c:v>-0.45763291404810286</c:v>
                </c:pt>
                <c:pt idx="413">
                  <c:v>-0.46879200996164166</c:v>
                </c:pt>
                <c:pt idx="414">
                  <c:v>-0.47987678118484395</c:v>
                </c:pt>
                <c:pt idx="415">
                  <c:v>-0.49088547028121021</c:v>
                </c:pt>
                <c:pt idx="416">
                  <c:v>-0.50181633187669406</c:v>
                </c:pt>
                <c:pt idx="417">
                  <c:v>-0.51266763293641782</c:v>
                </c:pt>
                <c:pt idx="418">
                  <c:v>-0.52343765303943968</c:v>
                </c:pt>
                <c:pt idx="419">
                  <c:v>-0.53412468465151974</c:v>
                </c:pt>
                <c:pt idx="420">
                  <c:v>-0.54472703339583717</c:v>
                </c:pt>
                <c:pt idx="421">
                  <c:v>-0.55524301832162715</c:v>
                </c:pt>
                <c:pt idx="422">
                  <c:v>-0.56567097217069007</c:v>
                </c:pt>
                <c:pt idx="423">
                  <c:v>-0.57600924164172285</c:v>
                </c:pt>
                <c:pt idx="424">
                  <c:v>-0.58625618765244358</c:v>
                </c:pt>
                <c:pt idx="425">
                  <c:v>-0.59641018559946257</c:v>
                </c:pt>
                <c:pt idx="426">
                  <c:v>-0.60646962561585072</c:v>
                </c:pt>
                <c:pt idx="427">
                  <c:v>-0.61643291282637847</c:v>
                </c:pt>
                <c:pt idx="428">
                  <c:v>-0.62629846760037755</c:v>
                </c:pt>
                <c:pt idx="429">
                  <c:v>-0.63606472580217954</c:v>
                </c:pt>
                <c:pt idx="430">
                  <c:v>-0.64573013903910359</c:v>
                </c:pt>
                <c:pt idx="431">
                  <c:v>-0.6552931749069496</c:v>
                </c:pt>
                <c:pt idx="432">
                  <c:v>-0.66475231723294848</c:v>
                </c:pt>
                <c:pt idx="433">
                  <c:v>-0.67410606631614611</c:v>
                </c:pt>
                <c:pt idx="434">
                  <c:v>-0.68335293916517603</c:v>
                </c:pt>
                <c:pt idx="435">
                  <c:v>-0.69249146973337627</c:v>
                </c:pt>
                <c:pt idx="436">
                  <c:v>-0.7015202091512257</c:v>
                </c:pt>
                <c:pt idx="437">
                  <c:v>-0.7104377259560577</c:v>
                </c:pt>
                <c:pt idx="438">
                  <c:v>-0.71924260631900705</c:v>
                </c:pt>
                <c:pt idx="439">
                  <c:v>-0.72793345426916811</c:v>
                </c:pt>
                <c:pt idx="440">
                  <c:v>-0.73650889191492097</c:v>
                </c:pt>
                <c:pt idx="441">
                  <c:v>-0.74496755966238526</c:v>
                </c:pt>
                <c:pt idx="442">
                  <c:v>-0.75330811643097972</c:v>
                </c:pt>
                <c:pt idx="443">
                  <c:v>-0.76152923986604526</c:v>
                </c:pt>
                <c:pt idx="444">
                  <c:v>-0.76962962654849454</c:v>
                </c:pt>
                <c:pt idx="445">
                  <c:v>-0.77760799220146415</c:v>
                </c:pt>
                <c:pt idx="446">
                  <c:v>-0.78546307189393294</c:v>
                </c:pt>
                <c:pt idx="447">
                  <c:v>-0.79319362024126616</c:v>
                </c:pt>
                <c:pt idx="448">
                  <c:v>-0.80079841160266774</c:v>
                </c:pt>
                <c:pt idx="449">
                  <c:v>-0.80827624027550105</c:v>
                </c:pt>
                <c:pt idx="450">
                  <c:v>-0.81562592068644368</c:v>
                </c:pt>
                <c:pt idx="451">
                  <c:v>-0.82284628757945599</c:v>
                </c:pt>
                <c:pt idx="452">
                  <c:v>-0.82993619620052894</c:v>
                </c:pt>
                <c:pt idx="453">
                  <c:v>-0.83689452247917506</c:v>
                </c:pt>
                <c:pt idx="454">
                  <c:v>-0.843720163206647</c:v>
                </c:pt>
                <c:pt idx="455">
                  <c:v>-0.85041203621084671</c:v>
                </c:pt>
                <c:pt idx="456">
                  <c:v>-0.85696908052789589</c:v>
                </c:pt>
                <c:pt idx="457">
                  <c:v>-0.86339025657034785</c:v>
                </c:pt>
                <c:pt idx="458">
                  <c:v>-0.8696745462920108</c:v>
                </c:pt>
                <c:pt idx="459">
                  <c:v>-0.87582095334935095</c:v>
                </c:pt>
                <c:pt idx="460">
                  <c:v>-0.88182850325945983</c:v>
                </c:pt>
                <c:pt idx="461">
                  <c:v>-0.88769624355455456</c:v>
                </c:pt>
                <c:pt idx="462">
                  <c:v>-0.89342324393298445</c:v>
                </c:pt>
                <c:pt idx="463">
                  <c:v>-0.8990085964067277</c:v>
                </c:pt>
                <c:pt idx="464">
                  <c:v>-0.90445141544534879</c:v>
                </c:pt>
                <c:pt idx="465">
                  <c:v>-0.90975083811639346</c:v>
                </c:pt>
                <c:pt idx="466">
                  <c:v>-0.91490602422220291</c:v>
                </c:pt>
                <c:pt idx="467">
                  <c:v>-0.91991615643312463</c:v>
                </c:pt>
                <c:pt idx="468">
                  <c:v>-0.92478044041709373</c:v>
                </c:pt>
                <c:pt idx="469">
                  <c:v>-0.92949810496557161</c:v>
                </c:pt>
                <c:pt idx="470">
                  <c:v>-0.93406840211581788</c:v>
                </c:pt>
                <c:pt idx="471">
                  <c:v>-0.93849060726947464</c:v>
                </c:pt>
                <c:pt idx="472">
                  <c:v>-0.94276401930744913</c:v>
                </c:pt>
                <c:pt idx="473">
                  <c:v>-0.94688796070107328</c:v>
                </c:pt>
                <c:pt idx="474">
                  <c:v>-0.95086177761952073</c:v>
                </c:pt>
                <c:pt idx="475">
                  <c:v>-0.95468484003346987</c:v>
                </c:pt>
                <c:pt idx="476">
                  <c:v>-0.95835654181499241</c:v>
                </c:pt>
                <c:pt idx="477">
                  <c:v>-0.96187630083365039</c:v>
                </c:pt>
                <c:pt idx="478">
                  <c:v>-0.96524355904879122</c:v>
                </c:pt>
                <c:pt idx="479">
                  <c:v>-0.96845778259802262</c:v>
                </c:pt>
                <c:pt idx="480">
                  <c:v>-0.97151846188185254</c:v>
                </c:pt>
                <c:pt idx="481">
                  <c:v>-0.97442511164448486</c:v>
                </c:pt>
                <c:pt idx="482">
                  <c:v>-0.97717727105075436</c:v>
                </c:pt>
                <c:pt idx="483">
                  <c:v>-0.97977450375918906</c:v>
                </c:pt>
                <c:pt idx="484">
                  <c:v>-0.98221639799119032</c:v>
                </c:pt>
                <c:pt idx="485">
                  <c:v>-0.98450256659631907</c:v>
                </c:pt>
                <c:pt idx="486">
                  <c:v>-0.98663264711367571</c:v>
                </c:pt>
                <c:pt idx="487">
                  <c:v>-0.98860630182936671</c:v>
                </c:pt>
                <c:pt idx="488">
                  <c:v>-0.99042321783004816</c:v>
                </c:pt>
                <c:pt idx="489">
                  <c:v>-0.99208310705253577</c:v>
                </c:pt>
                <c:pt idx="490">
                  <c:v>-0.99358570632947618</c:v>
                </c:pt>
                <c:pt idx="491">
                  <c:v>-0.99493077743107128</c:v>
                </c:pt>
                <c:pt idx="492">
                  <c:v>-0.99611810710284798</c:v>
                </c:pt>
                <c:pt idx="493">
                  <c:v>-0.99714750709946842</c:v>
                </c:pt>
                <c:pt idx="494">
                  <c:v>-0.99801881421457617</c:v>
                </c:pt>
                <c:pt idx="495">
                  <c:v>-0.99873189030667098</c:v>
                </c:pt>
                <c:pt idx="496">
                  <c:v>-0.99928662232101095</c:v>
                </c:pt>
                <c:pt idx="497">
                  <c:v>-0.99968292230753641</c:v>
                </c:pt>
                <c:pt idx="498">
                  <c:v>-0.99992072743481442</c:v>
                </c:pt>
                <c:pt idx="499">
                  <c:v>-1</c:v>
                </c:pt>
              </c:numCache>
            </c:numRef>
          </c:xVal>
          <c:yVal>
            <c:numRef>
              <c:f>XLSTAT_20240327_121053_1_HID1!ycirclez1</c:f>
              <c:numCache>
                <c:formatCode>General</c:formatCode>
                <c:ptCount val="500"/>
                <c:pt idx="0">
                  <c:v>-3.2311393144413003E-15</c:v>
                </c:pt>
                <c:pt idx="1">
                  <c:v>-1.2591220998459735E-2</c:v>
                </c:pt>
                <c:pt idx="2">
                  <c:v>-2.5180445720141945E-2</c:v>
                </c:pt>
                <c:pt idx="3">
                  <c:v>-3.7765678204774195E-2</c:v>
                </c:pt>
                <c:pt idx="4">
                  <c:v>-5.0344923125031901E-2</c:v>
                </c:pt>
                <c:pt idx="5">
                  <c:v>-6.291618610288964E-2</c:v>
                </c:pt>
                <c:pt idx="6">
                  <c:v>-7.547747402581878E-2</c:v>
                </c:pt>
                <c:pt idx="7">
                  <c:v>-8.8026795362788374E-2</c:v>
                </c:pt>
                <c:pt idx="8">
                  <c:v>-0.10056216048001143</c:v>
                </c:pt>
                <c:pt idx="9">
                  <c:v>-0.1130815819563903</c:v>
                </c:pt>
                <c:pt idx="10">
                  <c:v>-0.12558307489861525</c:v>
                </c:pt>
                <c:pt idx="11">
                  <c:v>-0.1380646572558584</c:v>
                </c:pt>
                <c:pt idx="12">
                  <c:v>-0.15052435013401677</c:v>
                </c:pt>
                <c:pt idx="13">
                  <c:v>-0.16296017810945904</c:v>
                </c:pt>
                <c:pt idx="14">
                  <c:v>-0.17537016954221801</c:v>
                </c:pt>
                <c:pt idx="15">
                  <c:v>-0.18775235688858319</c:v>
                </c:pt>
                <c:pt idx="16">
                  <c:v>-0.20010477701304791</c:v>
                </c:pt>
                <c:pt idx="17">
                  <c:v>-0.21242547149955354</c:v>
                </c:pt>
                <c:pt idx="18">
                  <c:v>-0.22471248696198562</c:v>
                </c:pt>
                <c:pt idx="19">
                  <c:v>-0.23696387535387617</c:v>
                </c:pt>
                <c:pt idx="20">
                  <c:v>-0.24917769427725583</c:v>
                </c:pt>
                <c:pt idx="21">
                  <c:v>-0.2613520072906102</c:v>
                </c:pt>
                <c:pt idx="22">
                  <c:v>-0.27348488421589578</c:v>
                </c:pt>
                <c:pt idx="23">
                  <c:v>-0.28557440144455914</c:v>
                </c:pt>
                <c:pt idx="24">
                  <c:v>-0.29761864224251428</c:v>
                </c:pt>
                <c:pt idx="25">
                  <c:v>-0.30961569705403402</c:v>
                </c:pt>
                <c:pt idx="26">
                  <c:v>-0.32156366380449974</c:v>
                </c:pt>
                <c:pt idx="27">
                  <c:v>-0.33346064820196436</c:v>
                </c:pt>
                <c:pt idx="28">
                  <c:v>-0.345304764037486</c:v>
                </c:pt>
                <c:pt idx="29">
                  <c:v>-0.35709413348417585</c:v>
                </c:pt>
                <c:pt idx="30">
                  <c:v>-0.36882688739491704</c:v>
                </c:pt>
                <c:pt idx="31">
                  <c:v>-0.38050116559871172</c:v>
                </c:pt>
                <c:pt idx="32">
                  <c:v>-0.39211511719560044</c:v>
                </c:pt>
                <c:pt idx="33">
                  <c:v>-0.40366690085011231</c:v>
                </c:pt>
                <c:pt idx="34">
                  <c:v>-0.41515468508320219</c:v>
                </c:pt>
                <c:pt idx="35">
                  <c:v>-0.42657664856262156</c:v>
                </c:pt>
                <c:pt idx="36">
                  <c:v>-0.43793098039168077</c:v>
                </c:pt>
                <c:pt idx="37">
                  <c:v>-0.44921588039636001</c:v>
                </c:pt>
                <c:pt idx="38">
                  <c:v>-0.46042955941071717</c:v>
                </c:pt>
                <c:pt idx="39">
                  <c:v>-0.47157023956055033</c:v>
                </c:pt>
                <c:pt idx="40">
                  <c:v>-0.48263615454527298</c:v>
                </c:pt>
                <c:pt idx="41">
                  <c:v>-0.4936255499179516</c:v>
                </c:pt>
                <c:pt idx="42">
                  <c:v>-0.50453668336346336</c:v>
                </c:pt>
                <c:pt idx="43">
                  <c:v>-0.51536782497473399</c:v>
                </c:pt>
                <c:pt idx="44">
                  <c:v>-0.52611725752700511</c:v>
                </c:pt>
                <c:pt idx="45">
                  <c:v>-0.53678327675009052</c:v>
                </c:pt>
                <c:pt idx="46">
                  <c:v>-0.54736419159858218</c:v>
                </c:pt>
                <c:pt idx="47">
                  <c:v>-0.55785832451995665</c:v>
                </c:pt>
                <c:pt idx="48">
                  <c:v>-0.56826401172054075</c:v>
                </c:pt>
                <c:pt idx="49">
                  <c:v>-0.57857960342930126</c:v>
                </c:pt>
                <c:pt idx="50">
                  <c:v>-0.58880346415940599</c:v>
                </c:pt>
                <c:pt idx="51">
                  <c:v>-0.59893397296752204</c:v>
                </c:pt>
                <c:pt idx="52">
                  <c:v>-0.60896952371081003</c:v>
                </c:pt>
                <c:pt idx="53">
                  <c:v>-0.61890852530156926</c:v>
                </c:pt>
                <c:pt idx="54">
                  <c:v>-0.62874940195949613</c:v>
                </c:pt>
                <c:pt idx="55">
                  <c:v>-0.63849059346151837</c:v>
                </c:pt>
                <c:pt idx="56">
                  <c:v>-0.64813055538915954</c:v>
                </c:pt>
                <c:pt idx="57">
                  <c:v>-0.65766775937339839</c:v>
                </c:pt>
                <c:pt idx="58">
                  <c:v>-0.66710069333698618</c:v>
                </c:pt>
                <c:pt idx="59">
                  <c:v>-0.67642786173417824</c:v>
                </c:pt>
                <c:pt idx="60">
                  <c:v>-0.68564778578784435</c:v>
                </c:pt>
                <c:pt idx="61">
                  <c:v>-0.69475900372392385</c:v>
                </c:pt>
                <c:pt idx="62">
                  <c:v>-0.70376007100318139</c:v>
                </c:pt>
                <c:pt idx="63">
                  <c:v>-0.71264956055023099</c:v>
                </c:pt>
                <c:pt idx="64">
                  <c:v>-0.72142606297979406</c:v>
                </c:pt>
                <c:pt idx="65">
                  <c:v>-0.73008818682014875</c:v>
                </c:pt>
                <c:pt idx="66">
                  <c:v>-0.73863455873374106</c:v>
                </c:pt>
                <c:pt idx="67">
                  <c:v>-0.74706382373492208</c:v>
                </c:pt>
                <c:pt idx="68">
                  <c:v>-0.75537464540477328</c:v>
                </c:pt>
                <c:pt idx="69">
                  <c:v>-0.76356570610298924</c:v>
                </c:pt>
                <c:pt idx="70">
                  <c:v>-0.77163570717678376</c:v>
                </c:pt>
                <c:pt idx="71">
                  <c:v>-0.77958336916678495</c:v>
                </c:pt>
                <c:pt idx="72">
                  <c:v>-0.78740743200988572</c:v>
                </c:pt>
                <c:pt idx="73">
                  <c:v>-0.79510665523902302</c:v>
                </c:pt>
                <c:pt idx="74">
                  <c:v>-0.80267981817984635</c:v>
                </c:pt>
                <c:pt idx="75">
                  <c:v>-0.81012572014424955</c:v>
                </c:pt>
                <c:pt idx="76">
                  <c:v>-0.81744318062073507</c:v>
                </c:pt>
                <c:pt idx="77">
                  <c:v>-0.8246310394615779</c:v>
                </c:pt>
                <c:pt idx="78">
                  <c:v>-0.83168815706676069</c:v>
                </c:pt>
                <c:pt idx="79">
                  <c:v>-0.83861341456465288</c:v>
                </c:pt>
                <c:pt idx="80">
                  <c:v>-0.84540571398940179</c:v>
                </c:pt>
                <c:pt idx="81">
                  <c:v>-0.85206397845500914</c:v>
                </c:pt>
                <c:pt idx="82">
                  <c:v>-0.85858715232606742</c:v>
                </c:pt>
                <c:pt idx="83">
                  <c:v>-0.86497420138512493</c:v>
                </c:pt>
                <c:pt idx="84">
                  <c:v>-0.8712241129966557</c:v>
                </c:pt>
                <c:pt idx="85">
                  <c:v>-0.87733589626760855</c:v>
                </c:pt>
                <c:pt idx="86">
                  <c:v>-0.88330858220450814</c:v>
                </c:pt>
                <c:pt idx="87">
                  <c:v>-0.88914122386708372</c:v>
                </c:pt>
                <c:pt idx="88">
                  <c:v>-0.89483289651840248</c:v>
                </c:pt>
                <c:pt idx="89">
                  <c:v>-0.90038269777148217</c:v>
                </c:pt>
                <c:pt idx="90">
                  <c:v>-0.9057897477323591</c:v>
                </c:pt>
                <c:pt idx="91">
                  <c:v>-0.91105318913959277</c:v>
                </c:pt>
                <c:pt idx="92">
                  <c:v>-0.91617218750017881</c:v>
                </c:pt>
                <c:pt idx="93">
                  <c:v>-0.92114593122185473</c:v>
                </c:pt>
                <c:pt idx="94">
                  <c:v>-0.92597363174177405</c:v>
                </c:pt>
                <c:pt idx="95">
                  <c:v>-0.93065452365152812</c:v>
                </c:pt>
                <c:pt idx="96">
                  <c:v>-0.93518786481849892</c:v>
                </c:pt>
                <c:pt idx="97">
                  <c:v>-0.93957293650352025</c:v>
                </c:pt>
                <c:pt idx="98">
                  <c:v>-0.94380904347483008</c:v>
                </c:pt>
                <c:pt idx="99">
                  <c:v>-0.9478955141182962</c:v>
                </c:pt>
                <c:pt idx="100">
                  <c:v>-0.95183170054389787</c:v>
                </c:pt>
                <c:pt idx="101">
                  <c:v>-0.95561697868844497</c:v>
                </c:pt>
                <c:pt idx="102">
                  <c:v>-0.95925074841452074</c:v>
                </c:pt>
                <c:pt idx="103">
                  <c:v>-0.96273243360562999</c:v>
                </c:pt>
                <c:pt idx="104">
                  <c:v>-0.9660614822575404</c:v>
                </c:pt>
                <c:pt idx="105">
                  <c:v>-0.96923736656579929</c:v>
                </c:pt>
                <c:pt idx="106">
                  <c:v>-0.97225958300941495</c:v>
                </c:pt>
                <c:pt idx="107">
                  <c:v>-0.97512765243068744</c:v>
                </c:pt>
                <c:pt idx="108">
                  <c:v>-0.97784112011117641</c:v>
                </c:pt>
                <c:pt idx="109">
                  <c:v>-0.98039955584379457</c:v>
                </c:pt>
                <c:pt idx="110">
                  <c:v>-0.98280255400101535</c:v>
                </c:pt>
                <c:pt idx="111">
                  <c:v>-0.98504973359918258</c:v>
                </c:pt>
                <c:pt idx="112">
                  <c:v>-0.98714073835891369</c:v>
                </c:pt>
                <c:pt idx="113">
                  <c:v>-0.98907523676158671</c:v>
                </c:pt>
                <c:pt idx="114">
                  <c:v>-0.99085292210190001</c:v>
                </c:pt>
                <c:pt idx="115">
                  <c:v>-0.99247351253649974</c:v>
                </c:pt>
                <c:pt idx="116">
                  <c:v>-0.99393675112866398</c:v>
                </c:pt>
                <c:pt idx="117">
                  <c:v>-0.99524240588903934</c:v>
                </c:pt>
                <c:pt idx="118">
                  <c:v>-0.99639026981242185</c:v>
                </c:pt>
                <c:pt idx="119">
                  <c:v>-0.99738016091057591</c:v>
                </c:pt>
                <c:pt idx="120">
                  <c:v>-0.99821192224108835</c:v>
                </c:pt>
                <c:pt idx="121">
                  <c:v>-0.99888542193225072</c:v>
                </c:pt>
                <c:pt idx="122">
                  <c:v>-0.99940055320396648</c:v>
                </c:pt>
                <c:pt idx="123">
                  <c:v>-0.99975723438468123</c:v>
                </c:pt>
                <c:pt idx="124">
                  <c:v>-0.99995540892433044</c:v>
                </c:pt>
                <c:pt idx="125">
                  <c:v>-0.99999504540330608</c:v>
                </c:pt>
                <c:pt idx="126">
                  <c:v>-0.9998761375374372</c:v>
                </c:pt>
                <c:pt idx="127">
                  <c:v>-0.99959870417898711</c:v>
                </c:pt>
                <c:pt idx="128">
                  <c:v>-0.99916278931366376</c:v>
                </c:pt>
                <c:pt idx="129">
                  <c:v>-0.99856846205364613</c:v>
                </c:pt>
                <c:pt idx="130">
                  <c:v>-0.99781581662662744</c:v>
                </c:pt>
                <c:pt idx="131">
                  <c:v>-0.99690497236087472</c:v>
                </c:pt>
                <c:pt idx="132">
                  <c:v>-0.99583607366631099</c:v>
                </c:pt>
                <c:pt idx="133">
                  <c:v>-0.99460929001161924</c:v>
                </c:pt>
                <c:pt idx="134">
                  <c:v>-0.99322481589737377</c:v>
                </c:pt>
                <c:pt idx="135">
                  <c:v>-0.99168287082520357</c:v>
                </c:pt>
                <c:pt idx="136">
                  <c:v>-0.98998369926299112</c:v>
                </c:pt>
                <c:pt idx="137">
                  <c:v>-0.98812757060611334</c:v>
                </c:pt>
                <c:pt idx="138">
                  <c:v>-0.98611477913473</c:v>
                </c:pt>
                <c:pt idx="139">
                  <c:v>-0.98394564396712747</c:v>
                </c:pt>
                <c:pt idx="140">
                  <c:v>-0.98162050900912357</c:v>
                </c:pt>
                <c:pt idx="141">
                  <c:v>-0.97913974289954353</c:v>
                </c:pt>
                <c:pt idx="142">
                  <c:v>-0.97650373895177345</c:v>
                </c:pt>
                <c:pt idx="143">
                  <c:v>-0.9737129150914029</c:v>
                </c:pt>
                <c:pt idx="144">
                  <c:v>-0.97076771378996474</c:v>
                </c:pt>
                <c:pt idx="145">
                  <c:v>-0.96766860199478322</c:v>
                </c:pt>
                <c:pt idx="146">
                  <c:v>-0.96441607105494198</c:v>
                </c:pt>
                <c:pt idx="147">
                  <c:v>-0.96101063664338282</c:v>
                </c:pt>
                <c:pt idx="148">
                  <c:v>-0.95745283867514874</c:v>
                </c:pt>
                <c:pt idx="149">
                  <c:v>-0.95374324122178211</c:v>
                </c:pt>
                <c:pt idx="150">
                  <c:v>-0.94988243242189507</c:v>
                </c:pt>
                <c:pt idx="151">
                  <c:v>-0.94587102438792203</c:v>
                </c:pt>
                <c:pt idx="152">
                  <c:v>-0.94170965310907273</c:v>
                </c:pt>
                <c:pt idx="153">
                  <c:v>-0.93739897835049901</c:v>
                </c:pt>
                <c:pt idx="154">
                  <c:v>-0.93293968354869272</c:v>
                </c:pt>
                <c:pt idx="155">
                  <c:v>-0.92833247570312916</c:v>
                </c:pt>
                <c:pt idx="156">
                  <c:v>-0.92357808526417717</c:v>
                </c:pt>
                <c:pt idx="157">
                  <c:v>-0.91867726601728883</c:v>
                </c:pt>
                <c:pt idx="158">
                  <c:v>-0.9136307949634902</c:v>
                </c:pt>
                <c:pt idx="159">
                  <c:v>-0.9084394721961927</c:v>
                </c:pt>
                <c:pt idx="160">
                  <c:v>-0.90310412077434099</c:v>
                </c:pt>
                <c:pt idx="161">
                  <c:v>-0.89762558659192215</c:v>
                </c:pt>
                <c:pt idx="162">
                  <c:v>-0.89200473824385229</c:v>
                </c:pt>
                <c:pt idx="163">
                  <c:v>-0.88624246688826536</c:v>
                </c:pt>
                <c:pt idx="164">
                  <c:v>-0.88033968610522495</c:v>
                </c:pt>
                <c:pt idx="165">
                  <c:v>-0.87429733175187974</c:v>
                </c:pt>
                <c:pt idx="166">
                  <c:v>-0.86811636181408813</c:v>
                </c:pt>
                <c:pt idx="167">
                  <c:v>-0.86179775625453536</c:v>
                </c:pt>
                <c:pt idx="168">
                  <c:v>-0.85534251685736318</c:v>
                </c:pt>
                <c:pt idx="169">
                  <c:v>-0.84875166706934335</c:v>
                </c:pt>
                <c:pt idx="170">
                  <c:v>-0.84202625183761515</c:v>
                </c:pt>
                <c:pt idx="171">
                  <c:v>-0.83516733744401306</c:v>
                </c:pt>
                <c:pt idx="172">
                  <c:v>-0.8281760113360136</c:v>
                </c:pt>
                <c:pt idx="173">
                  <c:v>-0.82105338195432642</c:v>
                </c:pt>
                <c:pt idx="174">
                  <c:v>-0.81380057855715537</c:v>
                </c:pt>
                <c:pt idx="175">
                  <c:v>-0.80641875104116034</c:v>
                </c:pt>
                <c:pt idx="176">
                  <c:v>-0.79890906975914755</c:v>
                </c:pt>
                <c:pt idx="177">
                  <c:v>-0.79127272533451476</c:v>
                </c:pt>
                <c:pt idx="178">
                  <c:v>-0.78351092847248416</c:v>
                </c:pt>
                <c:pt idx="179">
                  <c:v>-0.77562490976815157</c:v>
                </c:pt>
                <c:pt idx="180">
                  <c:v>-0.76761591951138042</c:v>
                </c:pt>
                <c:pt idx="181">
                  <c:v>-0.75948522748857461</c:v>
                </c:pt>
                <c:pt idx="182">
                  <c:v>-0.75123412278136181</c:v>
                </c:pt>
                <c:pt idx="183">
                  <c:v>-0.74286391356221293</c:v>
                </c:pt>
                <c:pt idx="184">
                  <c:v>-0.73437592688703979</c:v>
                </c:pt>
                <c:pt idx="185">
                  <c:v>-0.72577150848479688</c:v>
                </c:pt>
                <c:pt idx="186">
                  <c:v>-0.71705202254412126</c:v>
                </c:pt>
                <c:pt idx="187">
                  <c:v>-0.70821885149704789</c:v>
                </c:pt>
                <c:pt idx="188">
                  <c:v>-0.69927339579983261</c:v>
                </c:pt>
                <c:pt idx="189">
                  <c:v>-0.6902170737109149</c:v>
                </c:pt>
                <c:pt idx="190">
                  <c:v>-0.6810513210660607</c:v>
                </c:pt>
                <c:pt idx="191">
                  <c:v>-0.67177759105071866</c:v>
                </c:pt>
                <c:pt idx="192">
                  <c:v>-0.66239735396962285</c:v>
                </c:pt>
                <c:pt idx="193">
                  <c:v>-0.65291209701368369</c:v>
                </c:pt>
                <c:pt idx="194">
                  <c:v>-0.64332332402420278</c:v>
                </c:pt>
                <c:pt idx="195">
                  <c:v>-0.63363255525444295</c:v>
                </c:pt>
                <c:pt idx="196">
                  <c:v>-0.62384132712860307</c:v>
                </c:pt>
                <c:pt idx="197">
                  <c:v>-0.61395119199822235</c:v>
                </c:pt>
                <c:pt idx="198">
                  <c:v>-0.60396371789606418</c:v>
                </c:pt>
                <c:pt idx="199">
                  <c:v>-0.59388048828751272</c:v>
                </c:pt>
                <c:pt idx="200">
                  <c:v>-0.58370310181952068</c:v>
                </c:pt>
                <c:pt idx="201">
                  <c:v>-0.57343317206715205</c:v>
                </c:pt>
                <c:pt idx="202">
                  <c:v>-0.56307232727775902</c:v>
                </c:pt>
                <c:pt idx="203">
                  <c:v>-0.55262221011282897</c:v>
                </c:pt>
                <c:pt idx="204">
                  <c:v>-0.54208447738755017</c:v>
                </c:pt>
                <c:pt idx="205">
                  <c:v>-0.53146079980813188</c:v>
                </c:pt>
                <c:pt idx="206">
                  <c:v>-0.52075286170692059</c:v>
                </c:pt>
                <c:pt idx="207">
                  <c:v>-0.50996236077535817</c:v>
                </c:pt>
                <c:pt idx="208">
                  <c:v>-0.49909100779482252</c:v>
                </c:pt>
                <c:pt idx="209">
                  <c:v>-0.48814052636538874</c:v>
                </c:pt>
                <c:pt idx="210">
                  <c:v>-0.47711265263256231</c:v>
                </c:pt>
                <c:pt idx="211">
                  <c:v>-0.46600913501202273</c:v>
                </c:pt>
                <c:pt idx="212">
                  <c:v>-0.45483173391241832</c:v>
                </c:pt>
                <c:pt idx="213">
                  <c:v>-0.44358222145626325</c:v>
                </c:pt>
                <c:pt idx="214">
                  <c:v>-0.43226238119897725</c:v>
                </c:pt>
                <c:pt idx="215">
                  <c:v>-0.4208740078461094</c:v>
                </c:pt>
                <c:pt idx="216">
                  <c:v>-0.40941890696879712</c:v>
                </c:pt>
                <c:pt idx="217">
                  <c:v>-0.39789889471750334</c:v>
                </c:pt>
                <c:pt idx="218">
                  <c:v>-0.38631579753407186</c:v>
                </c:pt>
                <c:pt idx="219">
                  <c:v>-0.37467145186215534</c:v>
                </c:pt>
                <c:pt idx="220">
                  <c:v>-0.3629677038560572</c:v>
                </c:pt>
                <c:pt idx="221">
                  <c:v>-0.35120640908803058</c:v>
                </c:pt>
                <c:pt idx="222">
                  <c:v>-0.3393894322540873</c:v>
                </c:pt>
                <c:pt idx="223">
                  <c:v>-0.32751864687836102</c:v>
                </c:pt>
                <c:pt idx="224">
                  <c:v>-0.31559593501606631</c:v>
                </c:pt>
                <c:pt idx="225">
                  <c:v>-0.30362318695510926</c:v>
                </c:pt>
                <c:pt idx="226">
                  <c:v>-0.29160230091639305</c:v>
                </c:pt>
                <c:pt idx="227">
                  <c:v>-0.27953518275286143</c:v>
                </c:pt>
                <c:pt idx="228">
                  <c:v>-0.26742374564733634</c:v>
                </c:pt>
                <c:pt idx="229">
                  <c:v>-0.25526990980919356</c:v>
                </c:pt>
                <c:pt idx="230">
                  <c:v>-0.24307560216992019</c:v>
                </c:pt>
                <c:pt idx="231">
                  <c:v>-0.23084275607761018</c:v>
                </c:pt>
                <c:pt idx="232">
                  <c:v>-0.21857331099044294</c:v>
                </c:pt>
                <c:pt idx="233">
                  <c:v>-0.206269212169189</c:v>
                </c:pt>
                <c:pt idx="234">
                  <c:v>-0.1939324103687996</c:v>
                </c:pt>
                <c:pt idx="235">
                  <c:v>-0.18156486152912546</c:v>
                </c:pt>
                <c:pt idx="236">
                  <c:v>-0.16916852646480929</c:v>
                </c:pt>
                <c:pt idx="237">
                  <c:v>-0.15674537055440954</c:v>
                </c:pt>
                <c:pt idx="238">
                  <c:v>-0.14429736342880053</c:v>
                </c:pt>
                <c:pt idx="239">
                  <c:v>-0.13182647865889446</c:v>
                </c:pt>
                <c:pt idx="240">
                  <c:v>-0.11933469344274253</c:v>
                </c:pt>
                <c:pt idx="241">
                  <c:v>-0.1068239882920613</c:v>
                </c:pt>
                <c:pt idx="242">
                  <c:v>-9.4296346718229507E-2</c:v>
                </c:pt>
                <c:pt idx="243">
                  <c:v>-8.1753754917813268E-2</c:v>
                </c:pt>
                <c:pt idx="244">
                  <c:v>-6.919820145766567E-2</c:v>
                </c:pt>
                <c:pt idx="245">
                  <c:v>-5.6631676959646479E-2</c:v>
                </c:pt>
                <c:pt idx="246">
                  <c:v>-4.4056173785020115E-2</c:v>
                </c:pt>
                <c:pt idx="247">
                  <c:v>-3.1473685718577782E-2</c:v>
                </c:pt>
                <c:pt idx="248">
                  <c:v>-1.8886207652529921E-2</c:v>
                </c:pt>
                <c:pt idx="249">
                  <c:v>-6.2957352702271195E-3</c:v>
                </c:pt>
                <c:pt idx="250">
                  <c:v>6.295735270244439E-3</c:v>
                </c:pt>
                <c:pt idx="251">
                  <c:v>1.8886207652546793E-2</c:v>
                </c:pt>
                <c:pt idx="252">
                  <c:v>3.1473685718595094E-2</c:v>
                </c:pt>
                <c:pt idx="253">
                  <c:v>4.4056173785037421E-2</c:v>
                </c:pt>
                <c:pt idx="254">
                  <c:v>5.6631676959663327E-2</c:v>
                </c:pt>
                <c:pt idx="255">
                  <c:v>6.9198201457682948E-2</c:v>
                </c:pt>
                <c:pt idx="256">
                  <c:v>8.1753754917830532E-2</c:v>
                </c:pt>
                <c:pt idx="257">
                  <c:v>9.4296346718246313E-2</c:v>
                </c:pt>
                <c:pt idx="258">
                  <c:v>0.10682398829207852</c:v>
                </c:pt>
                <c:pt idx="259">
                  <c:v>0.11933469344275972</c:v>
                </c:pt>
                <c:pt idx="260">
                  <c:v>0.13182647865891117</c:v>
                </c:pt>
                <c:pt idx="261">
                  <c:v>0.14429736342881769</c:v>
                </c:pt>
                <c:pt idx="262">
                  <c:v>0.15674537055442664</c:v>
                </c:pt>
                <c:pt idx="263">
                  <c:v>0.16916852646482591</c:v>
                </c:pt>
                <c:pt idx="264">
                  <c:v>0.1815648615291425</c:v>
                </c:pt>
                <c:pt idx="265">
                  <c:v>0.19393241036881659</c:v>
                </c:pt>
                <c:pt idx="266">
                  <c:v>0.20626921216920552</c:v>
                </c:pt>
                <c:pt idx="267">
                  <c:v>0.21857331099045985</c:v>
                </c:pt>
                <c:pt idx="268">
                  <c:v>0.23084275607762703</c:v>
                </c:pt>
                <c:pt idx="269">
                  <c:v>0.24307560216993654</c:v>
                </c:pt>
                <c:pt idx="270">
                  <c:v>0.25526990980921033</c:v>
                </c:pt>
                <c:pt idx="271">
                  <c:v>0.267423745647353</c:v>
                </c:pt>
                <c:pt idx="272">
                  <c:v>0.27953518275287759</c:v>
                </c:pt>
                <c:pt idx="273">
                  <c:v>0.29160230091640965</c:v>
                </c:pt>
                <c:pt idx="274">
                  <c:v>0.3036231869551258</c:v>
                </c:pt>
                <c:pt idx="275">
                  <c:v>0.3155959350160823</c:v>
                </c:pt>
                <c:pt idx="276">
                  <c:v>0.3275186468783774</c:v>
                </c:pt>
                <c:pt idx="277">
                  <c:v>0.33938943225410362</c:v>
                </c:pt>
                <c:pt idx="278">
                  <c:v>0.35120640908804635</c:v>
                </c:pt>
                <c:pt idx="279">
                  <c:v>0.36296770385607335</c:v>
                </c:pt>
                <c:pt idx="280">
                  <c:v>0.37467145186217138</c:v>
                </c:pt>
                <c:pt idx="281">
                  <c:v>0.3863157975340874</c:v>
                </c:pt>
                <c:pt idx="282">
                  <c:v>0.39789889471751921</c:v>
                </c:pt>
                <c:pt idx="283">
                  <c:v>0.40941890696881295</c:v>
                </c:pt>
                <c:pt idx="284">
                  <c:v>0.42087400784612472</c:v>
                </c:pt>
                <c:pt idx="285">
                  <c:v>0.43226238119899291</c:v>
                </c:pt>
                <c:pt idx="286">
                  <c:v>0.44358222145627879</c:v>
                </c:pt>
                <c:pt idx="287">
                  <c:v>0.45483173391243337</c:v>
                </c:pt>
                <c:pt idx="288">
                  <c:v>0.46600913501203806</c:v>
                </c:pt>
                <c:pt idx="289">
                  <c:v>0.47711265263257752</c:v>
                </c:pt>
                <c:pt idx="290">
                  <c:v>0.48814052636540345</c:v>
                </c:pt>
                <c:pt idx="291">
                  <c:v>0.49909100779483756</c:v>
                </c:pt>
                <c:pt idx="292">
                  <c:v>0.50996236077537316</c:v>
                </c:pt>
                <c:pt idx="293">
                  <c:v>0.52075286170693491</c:v>
                </c:pt>
                <c:pt idx="294">
                  <c:v>0.53146079980814653</c:v>
                </c:pt>
                <c:pt idx="295">
                  <c:v>0.54208447738756471</c:v>
                </c:pt>
                <c:pt idx="296">
                  <c:v>0.55262221011284307</c:v>
                </c:pt>
                <c:pt idx="297">
                  <c:v>0.56307232727777323</c:v>
                </c:pt>
                <c:pt idx="298">
                  <c:v>0.57343317206716626</c:v>
                </c:pt>
                <c:pt idx="299">
                  <c:v>0.58370310181953444</c:v>
                </c:pt>
                <c:pt idx="300">
                  <c:v>0.59388048828752671</c:v>
                </c:pt>
                <c:pt idx="301">
                  <c:v>0.60396371789607795</c:v>
                </c:pt>
                <c:pt idx="302">
                  <c:v>0.61395119199823567</c:v>
                </c:pt>
                <c:pt idx="303">
                  <c:v>0.62384132712861662</c:v>
                </c:pt>
                <c:pt idx="304">
                  <c:v>0.63363255525445639</c:v>
                </c:pt>
                <c:pt idx="305">
                  <c:v>0.64332332402421566</c:v>
                </c:pt>
                <c:pt idx="306">
                  <c:v>0.65291209701369679</c:v>
                </c:pt>
                <c:pt idx="307">
                  <c:v>0.66239735396963551</c:v>
                </c:pt>
                <c:pt idx="308">
                  <c:v>0.6717775910507312</c:v>
                </c:pt>
                <c:pt idx="309">
                  <c:v>0.68105132106607336</c:v>
                </c:pt>
                <c:pt idx="310">
                  <c:v>0.69021707371092711</c:v>
                </c:pt>
                <c:pt idx="311">
                  <c:v>0.69927339579984471</c:v>
                </c:pt>
                <c:pt idx="312">
                  <c:v>0.7082188514970601</c:v>
                </c:pt>
                <c:pt idx="313">
                  <c:v>0.71705202254413303</c:v>
                </c:pt>
                <c:pt idx="314">
                  <c:v>0.72577150848480843</c:v>
                </c:pt>
                <c:pt idx="315">
                  <c:v>0.73437592688705156</c:v>
                </c:pt>
                <c:pt idx="316">
                  <c:v>0.74286391356222425</c:v>
                </c:pt>
                <c:pt idx="317">
                  <c:v>0.75123412278137291</c:v>
                </c:pt>
                <c:pt idx="318">
                  <c:v>0.7594852274885856</c:v>
                </c:pt>
                <c:pt idx="319">
                  <c:v>0.76761591951139119</c:v>
                </c:pt>
                <c:pt idx="320">
                  <c:v>0.77562490976816245</c:v>
                </c:pt>
                <c:pt idx="321">
                  <c:v>0.78351092847249459</c:v>
                </c:pt>
                <c:pt idx="322">
                  <c:v>0.79127272533452508</c:v>
                </c:pt>
                <c:pt idx="323">
                  <c:v>0.79890906975915799</c:v>
                </c:pt>
                <c:pt idx="324">
                  <c:v>0.80641875104117022</c:v>
                </c:pt>
                <c:pt idx="325">
                  <c:v>0.81380057855716526</c:v>
                </c:pt>
                <c:pt idx="326">
                  <c:v>0.8210533819543363</c:v>
                </c:pt>
                <c:pt idx="327">
                  <c:v>0.82817601133602303</c:v>
                </c:pt>
                <c:pt idx="328">
                  <c:v>0.83516733744402227</c:v>
                </c:pt>
                <c:pt idx="329">
                  <c:v>0.84202625183762447</c:v>
                </c:pt>
                <c:pt idx="330">
                  <c:v>0.84875166706935223</c:v>
                </c:pt>
                <c:pt idx="331">
                  <c:v>0.85534251685737195</c:v>
                </c:pt>
                <c:pt idx="332">
                  <c:v>0.86179775625454413</c:v>
                </c:pt>
                <c:pt idx="333">
                  <c:v>0.86811636181409657</c:v>
                </c:pt>
                <c:pt idx="334">
                  <c:v>0.87429733175188784</c:v>
                </c:pt>
                <c:pt idx="335">
                  <c:v>0.88033968610523317</c:v>
                </c:pt>
                <c:pt idx="336">
                  <c:v>0.88624246688827313</c:v>
                </c:pt>
                <c:pt idx="337">
                  <c:v>0.89200473824385995</c:v>
                </c:pt>
                <c:pt idx="338">
                  <c:v>0.89762558659192981</c:v>
                </c:pt>
                <c:pt idx="339">
                  <c:v>0.90310412077434821</c:v>
                </c:pt>
                <c:pt idx="340">
                  <c:v>0.90843947219619969</c:v>
                </c:pt>
                <c:pt idx="341">
                  <c:v>0.91363079496349719</c:v>
                </c:pt>
                <c:pt idx="342">
                  <c:v>0.91867726601729538</c:v>
                </c:pt>
                <c:pt idx="343">
                  <c:v>0.92357808526418372</c:v>
                </c:pt>
                <c:pt idx="344">
                  <c:v>0.9283324757031356</c:v>
                </c:pt>
                <c:pt idx="345">
                  <c:v>0.93293968354869872</c:v>
                </c:pt>
                <c:pt idx="346">
                  <c:v>0.93739897835050501</c:v>
                </c:pt>
                <c:pt idx="347">
                  <c:v>0.9417096531090785</c:v>
                </c:pt>
                <c:pt idx="348">
                  <c:v>0.94587102438792747</c:v>
                </c:pt>
                <c:pt idx="349">
                  <c:v>0.9498824324219004</c:v>
                </c:pt>
                <c:pt idx="350">
                  <c:v>0.95374324122178733</c:v>
                </c:pt>
                <c:pt idx="351">
                  <c:v>0.95745283867515352</c:v>
                </c:pt>
                <c:pt idx="352">
                  <c:v>0.96101063664338759</c:v>
                </c:pt>
                <c:pt idx="353">
                  <c:v>0.96441607105494653</c:v>
                </c:pt>
                <c:pt idx="354">
                  <c:v>0.96766860199478744</c:v>
                </c:pt>
                <c:pt idx="355">
                  <c:v>0.97076771378996884</c:v>
                </c:pt>
                <c:pt idx="356">
                  <c:v>0.97371291509140678</c:v>
                </c:pt>
                <c:pt idx="357">
                  <c:v>0.976503738951777</c:v>
                </c:pt>
                <c:pt idx="358">
                  <c:v>0.97913974289954697</c:v>
                </c:pt>
                <c:pt idx="359">
                  <c:v>0.9816205090091269</c:v>
                </c:pt>
                <c:pt idx="360">
                  <c:v>0.98394564396713047</c:v>
                </c:pt>
                <c:pt idx="361">
                  <c:v>0.98611477913473278</c:v>
                </c:pt>
                <c:pt idx="362">
                  <c:v>0.988127570606116</c:v>
                </c:pt>
                <c:pt idx="363">
                  <c:v>0.98998369926299346</c:v>
                </c:pt>
                <c:pt idx="364">
                  <c:v>0.99168287082520579</c:v>
                </c:pt>
                <c:pt idx="365">
                  <c:v>0.99322481589737577</c:v>
                </c:pt>
                <c:pt idx="366">
                  <c:v>0.99460929001162102</c:v>
                </c:pt>
                <c:pt idx="367">
                  <c:v>0.99583607366631266</c:v>
                </c:pt>
                <c:pt idx="368">
                  <c:v>0.99690497236087605</c:v>
                </c:pt>
                <c:pt idx="369">
                  <c:v>0.99781581662662855</c:v>
                </c:pt>
                <c:pt idx="370">
                  <c:v>0.99856846205364713</c:v>
                </c:pt>
                <c:pt idx="371">
                  <c:v>0.99916278931366442</c:v>
                </c:pt>
                <c:pt idx="372">
                  <c:v>0.99959870417898766</c:v>
                </c:pt>
                <c:pt idx="373">
                  <c:v>0.99987613753743754</c:v>
                </c:pt>
                <c:pt idx="374">
                  <c:v>0.99999504540330608</c:v>
                </c:pt>
                <c:pt idx="375">
                  <c:v>0.99995540892433032</c:v>
                </c:pt>
                <c:pt idx="376">
                  <c:v>0.99975723438468078</c:v>
                </c:pt>
                <c:pt idx="377">
                  <c:v>0.99940055320396592</c:v>
                </c:pt>
                <c:pt idx="378">
                  <c:v>0.99888542193224994</c:v>
                </c:pt>
                <c:pt idx="379">
                  <c:v>0.99821192224108735</c:v>
                </c:pt>
                <c:pt idx="380">
                  <c:v>0.99738016091057469</c:v>
                </c:pt>
                <c:pt idx="381">
                  <c:v>0.9963902698124204</c:v>
                </c:pt>
                <c:pt idx="382">
                  <c:v>0.99524240588903767</c:v>
                </c:pt>
                <c:pt idx="383">
                  <c:v>0.99393675112866198</c:v>
                </c:pt>
                <c:pt idx="384">
                  <c:v>0.99247351253649763</c:v>
                </c:pt>
                <c:pt idx="385">
                  <c:v>0.99085292210189779</c:v>
                </c:pt>
                <c:pt idx="386">
                  <c:v>0.98907523676158415</c:v>
                </c:pt>
                <c:pt idx="387">
                  <c:v>0.98714073835891092</c:v>
                </c:pt>
                <c:pt idx="388">
                  <c:v>0.98504973359917958</c:v>
                </c:pt>
                <c:pt idx="389">
                  <c:v>0.98280255400101213</c:v>
                </c:pt>
                <c:pt idx="390">
                  <c:v>0.98039955584379113</c:v>
                </c:pt>
                <c:pt idx="391">
                  <c:v>0.97784112011117286</c:v>
                </c:pt>
                <c:pt idx="392">
                  <c:v>0.97512765243068356</c:v>
                </c:pt>
                <c:pt idx="393">
                  <c:v>0.97225958300941084</c:v>
                </c:pt>
                <c:pt idx="394">
                  <c:v>0.96923736656579507</c:v>
                </c:pt>
                <c:pt idx="395">
                  <c:v>0.96606148225753585</c:v>
                </c:pt>
                <c:pt idx="396">
                  <c:v>0.96273243360562522</c:v>
                </c:pt>
                <c:pt idx="397">
                  <c:v>0.95925074841451585</c:v>
                </c:pt>
                <c:pt idx="398">
                  <c:v>0.95561697868843987</c:v>
                </c:pt>
                <c:pt idx="399">
                  <c:v>0.95183170054389243</c:v>
                </c:pt>
                <c:pt idx="400">
                  <c:v>0.94789551411829076</c:v>
                </c:pt>
                <c:pt idx="401">
                  <c:v>0.94380904347482431</c:v>
                </c:pt>
                <c:pt idx="402">
                  <c:v>0.93957293650351426</c:v>
                </c:pt>
                <c:pt idx="403">
                  <c:v>0.93518786481849292</c:v>
                </c:pt>
                <c:pt idx="404">
                  <c:v>0.93065452365152179</c:v>
                </c:pt>
                <c:pt idx="405">
                  <c:v>0.92597363174176739</c:v>
                </c:pt>
                <c:pt idx="406">
                  <c:v>0.92114593122184818</c:v>
                </c:pt>
                <c:pt idx="407">
                  <c:v>0.91617218750017182</c:v>
                </c:pt>
                <c:pt idx="408">
                  <c:v>0.91105318913958555</c:v>
                </c:pt>
                <c:pt idx="409">
                  <c:v>0.90578974773235199</c:v>
                </c:pt>
                <c:pt idx="410">
                  <c:v>0.90038269777147462</c:v>
                </c:pt>
                <c:pt idx="411">
                  <c:v>0.8948328965183947</c:v>
                </c:pt>
                <c:pt idx="412">
                  <c:v>0.88914122386707595</c:v>
                </c:pt>
                <c:pt idx="413">
                  <c:v>0.88330858220450004</c:v>
                </c:pt>
                <c:pt idx="414">
                  <c:v>0.87733589626760022</c:v>
                </c:pt>
                <c:pt idx="415">
                  <c:v>0.87122411299664748</c:v>
                </c:pt>
                <c:pt idx="416">
                  <c:v>0.86497420138511627</c:v>
                </c:pt>
                <c:pt idx="417">
                  <c:v>0.85858715232605853</c:v>
                </c:pt>
                <c:pt idx="418">
                  <c:v>0.85206397845500026</c:v>
                </c:pt>
                <c:pt idx="419">
                  <c:v>0.84540571398939246</c:v>
                </c:pt>
                <c:pt idx="420">
                  <c:v>0.83861341456464344</c:v>
                </c:pt>
                <c:pt idx="421">
                  <c:v>0.83168815706675137</c:v>
                </c:pt>
                <c:pt idx="422">
                  <c:v>0.82463103946156813</c:v>
                </c:pt>
                <c:pt idx="423">
                  <c:v>0.81744318062072507</c:v>
                </c:pt>
                <c:pt idx="424">
                  <c:v>0.81012572014423967</c:v>
                </c:pt>
                <c:pt idx="425">
                  <c:v>0.80267981817983602</c:v>
                </c:pt>
                <c:pt idx="426">
                  <c:v>0.79510665523901247</c:v>
                </c:pt>
                <c:pt idx="427">
                  <c:v>0.7874074320098754</c:v>
                </c:pt>
                <c:pt idx="428">
                  <c:v>0.77958336916677407</c:v>
                </c:pt>
                <c:pt idx="429">
                  <c:v>0.77163570717677277</c:v>
                </c:pt>
                <c:pt idx="430">
                  <c:v>0.76356570610297836</c:v>
                </c:pt>
                <c:pt idx="431">
                  <c:v>0.75537464540476196</c:v>
                </c:pt>
                <c:pt idx="432">
                  <c:v>0.74706382373491054</c:v>
                </c:pt>
                <c:pt idx="433">
                  <c:v>0.73863455873372974</c:v>
                </c:pt>
                <c:pt idx="434">
                  <c:v>0.73008818682013699</c:v>
                </c:pt>
                <c:pt idx="435">
                  <c:v>0.72142606297978207</c:v>
                </c:pt>
                <c:pt idx="436">
                  <c:v>0.71264956055021922</c:v>
                </c:pt>
                <c:pt idx="437">
                  <c:v>0.70376007100316906</c:v>
                </c:pt>
                <c:pt idx="438">
                  <c:v>0.69475900372391142</c:v>
                </c:pt>
                <c:pt idx="439">
                  <c:v>0.68564778578783214</c:v>
                </c:pt>
                <c:pt idx="440">
                  <c:v>0.67642786173416547</c:v>
                </c:pt>
                <c:pt idx="441">
                  <c:v>0.6671006933369733</c:v>
                </c:pt>
                <c:pt idx="442">
                  <c:v>0.65766775937338562</c:v>
                </c:pt>
                <c:pt idx="443">
                  <c:v>0.64813055538914632</c:v>
                </c:pt>
                <c:pt idx="444">
                  <c:v>0.63849059346150505</c:v>
                </c:pt>
                <c:pt idx="445">
                  <c:v>0.62874940195948303</c:v>
                </c:pt>
                <c:pt idx="446">
                  <c:v>0.61890852530155571</c:v>
                </c:pt>
                <c:pt idx="447">
                  <c:v>0.60896952371079627</c:v>
                </c:pt>
                <c:pt idx="448">
                  <c:v>0.59893397296750861</c:v>
                </c:pt>
                <c:pt idx="449">
                  <c:v>0.588803464159392</c:v>
                </c:pt>
                <c:pt idx="450">
                  <c:v>0.57857960342928716</c:v>
                </c:pt>
                <c:pt idx="451">
                  <c:v>0.56826401172052687</c:v>
                </c:pt>
                <c:pt idx="452">
                  <c:v>0.55785832451994222</c:v>
                </c:pt>
                <c:pt idx="453">
                  <c:v>0.54736419159856775</c:v>
                </c:pt>
                <c:pt idx="454">
                  <c:v>0.5367832767500762</c:v>
                </c:pt>
                <c:pt idx="455">
                  <c:v>0.52611725752699035</c:v>
                </c:pt>
                <c:pt idx="456">
                  <c:v>0.51536782497471911</c:v>
                </c:pt>
                <c:pt idx="457">
                  <c:v>0.50453668336344881</c:v>
                </c:pt>
                <c:pt idx="458">
                  <c:v>0.4936255499179365</c:v>
                </c:pt>
                <c:pt idx="459">
                  <c:v>0.48263615454525777</c:v>
                </c:pt>
                <c:pt idx="460">
                  <c:v>0.47157023956053545</c:v>
                </c:pt>
                <c:pt idx="461">
                  <c:v>0.46042955941070179</c:v>
                </c:pt>
                <c:pt idx="462">
                  <c:v>0.44921588039634452</c:v>
                </c:pt>
                <c:pt idx="463">
                  <c:v>0.43793098039166556</c:v>
                </c:pt>
                <c:pt idx="464">
                  <c:v>0.42657664856260591</c:v>
                </c:pt>
                <c:pt idx="465">
                  <c:v>0.41515468508318643</c:v>
                </c:pt>
                <c:pt idx="466">
                  <c:v>0.40366690085009682</c:v>
                </c:pt>
                <c:pt idx="467">
                  <c:v>0.39211511719558451</c:v>
                </c:pt>
                <c:pt idx="468">
                  <c:v>0.38050116559869573</c:v>
                </c:pt>
                <c:pt idx="469">
                  <c:v>0.36882688739490138</c:v>
                </c:pt>
                <c:pt idx="470">
                  <c:v>0.35709413348415964</c:v>
                </c:pt>
                <c:pt idx="471">
                  <c:v>0.34530476403746974</c:v>
                </c:pt>
                <c:pt idx="472">
                  <c:v>0.33346064820194843</c:v>
                </c:pt>
                <c:pt idx="473">
                  <c:v>0.32156366380448331</c:v>
                </c:pt>
                <c:pt idx="474">
                  <c:v>0.30961569705401759</c:v>
                </c:pt>
                <c:pt idx="475">
                  <c:v>0.29761864224249818</c:v>
                </c:pt>
                <c:pt idx="476">
                  <c:v>0.28557440144454255</c:v>
                </c:pt>
                <c:pt idx="477">
                  <c:v>0.27348488421587913</c:v>
                </c:pt>
                <c:pt idx="478">
                  <c:v>0.26135200729059388</c:v>
                </c:pt>
                <c:pt idx="479">
                  <c:v>0.24917769427723904</c:v>
                </c:pt>
                <c:pt idx="480">
                  <c:v>0.23696387535385935</c:v>
                </c:pt>
                <c:pt idx="481">
                  <c:v>0.22471248696196916</c:v>
                </c:pt>
                <c:pt idx="482">
                  <c:v>0.21242547149953661</c:v>
                </c:pt>
                <c:pt idx="483">
                  <c:v>0.20010477701303092</c:v>
                </c:pt>
                <c:pt idx="484">
                  <c:v>0.18775235688856662</c:v>
                </c:pt>
                <c:pt idx="485">
                  <c:v>0.17537016954220097</c:v>
                </c:pt>
                <c:pt idx="486">
                  <c:v>0.16296017810944194</c:v>
                </c:pt>
                <c:pt idx="487">
                  <c:v>0.15052435013400009</c:v>
                </c:pt>
                <c:pt idx="488">
                  <c:v>0.13806465725584124</c:v>
                </c:pt>
                <c:pt idx="489">
                  <c:v>0.12558307489859807</c:v>
                </c:pt>
                <c:pt idx="490">
                  <c:v>0.11308158195637352</c:v>
                </c:pt>
                <c:pt idx="491">
                  <c:v>0.10056216047999419</c:v>
                </c:pt>
                <c:pt idx="492">
                  <c:v>8.8026795362771124E-2</c:v>
                </c:pt>
                <c:pt idx="493">
                  <c:v>7.5477474025801961E-2</c:v>
                </c:pt>
                <c:pt idx="494">
                  <c:v>6.2916186102872362E-2</c:v>
                </c:pt>
                <c:pt idx="495">
                  <c:v>5.0344923125014603E-2</c:v>
                </c:pt>
                <c:pt idx="496">
                  <c:v>3.7765678204757333E-2</c:v>
                </c:pt>
                <c:pt idx="497">
                  <c:v>2.5180445720124629E-2</c:v>
                </c:pt>
                <c:pt idx="498">
                  <c:v>1.2591220998442417E-2</c:v>
                </c:pt>
                <c:pt idx="499">
                  <c:v>-1.3644250659861079E-14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83C3-4EA1-A2CE-B990DC59F2AD}"/>
            </c:ext>
          </c:extLst>
        </c:ser>
        <c:ser>
          <c:idx val="2"/>
          <c:order val="2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-0.98393912481165235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0.17838309994032403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83C3-4EA1-A2CE-B990DC59F2AD}"/>
            </c:ext>
          </c:extLst>
        </c:ser>
        <c:ser>
          <c:idx val="3"/>
          <c:order val="3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0.9895291589485945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0.12551582386506355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83C3-4EA1-A2CE-B990DC59F2AD}"/>
            </c:ext>
          </c:extLst>
        </c:ser>
        <c:ser>
          <c:idx val="4"/>
          <c:order val="4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0.88931884224163649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-0.39064719713119617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83C3-4EA1-A2CE-B990DC59F2AD}"/>
            </c:ext>
          </c:extLst>
        </c:ser>
        <c:ser>
          <c:idx val="5"/>
          <c:order val="5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-0.74572940853693992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0.46670941679060723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83C3-4EA1-A2CE-B990DC59F2AD}"/>
            </c:ext>
          </c:extLst>
        </c:ser>
        <c:ser>
          <c:idx val="6"/>
          <c:order val="6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-0.88182396555906151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0.46878573883546243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83C3-4EA1-A2CE-B990DC59F2AD}"/>
            </c:ext>
          </c:extLst>
        </c:ser>
        <c:ser>
          <c:idx val="7"/>
          <c:order val="7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-0.93627182644046014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-0.24392509736275161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83C3-4EA1-A2CE-B990DC59F2AD}"/>
            </c:ext>
          </c:extLst>
        </c:ser>
        <c:ser>
          <c:idx val="8"/>
          <c:order val="8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0.71411780122129254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0.33406473194913727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83C3-4EA1-A2CE-B990DC59F2AD}"/>
            </c:ext>
          </c:extLst>
        </c:ser>
        <c:ser>
          <c:idx val="9"/>
          <c:order val="9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0.78350831015832823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-0.5779809689852452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83C3-4EA1-A2CE-B990DC59F2AD}"/>
            </c:ext>
          </c:extLst>
        </c:ser>
        <c:ser>
          <c:idx val="10"/>
          <c:order val="10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0.72777516021458732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0.66306845979023343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83C3-4EA1-A2CE-B990DC59F2AD}"/>
            </c:ext>
          </c:extLst>
        </c:ser>
        <c:ser>
          <c:idx val="11"/>
          <c:order val="11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0.61945232792177374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0.28131048413339621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83C3-4EA1-A2CE-B990DC59F2AD}"/>
            </c:ext>
          </c:extLst>
        </c:ser>
        <c:ser>
          <c:idx val="12"/>
          <c:order val="12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6.2631822483360161E-2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0.93149794824645971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83C3-4EA1-A2CE-B990DC59F2AD}"/>
            </c:ext>
          </c:extLst>
        </c:ser>
        <c:ser>
          <c:idx val="13"/>
          <c:order val="13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0.85905760569344414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0.50159431856363168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83C3-4EA1-A2CE-B990DC59F2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4410624"/>
        <c:axId val="879607488"/>
      </c:scatterChart>
      <c:valAx>
        <c:axId val="774410624"/>
        <c:scaling>
          <c:orientation val="minMax"/>
          <c:max val="1"/>
          <c:min val="-1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F1 (64.40 %)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low"/>
        <c:txPr>
          <a:bodyPr rot="0" vert="horz"/>
          <a:lstStyle/>
          <a:p>
            <a:pPr>
              <a:defRPr sz="700"/>
            </a:pPr>
            <a:endParaRPr lang="en-US"/>
          </a:p>
        </c:txPr>
        <c:crossAx val="879607488"/>
        <c:crosses val="autoZero"/>
        <c:crossBetween val="midCat"/>
        <c:majorUnit val="0.25"/>
      </c:valAx>
      <c:valAx>
        <c:axId val="879607488"/>
        <c:scaling>
          <c:orientation val="minMax"/>
          <c:max val="1"/>
          <c:min val="-1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F2 (23.17 %)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en-US"/>
          </a:p>
        </c:txPr>
        <c:crossAx val="774410624"/>
        <c:crosses val="autoZero"/>
        <c:crossBetween val="midCat"/>
        <c:majorUnit val="0.25"/>
      </c:valAx>
      <c:spPr>
        <a:ln>
          <a:solidFill>
            <a:srgbClr val="C0C0C0"/>
          </a:solidFill>
          <a:prstDash val="solid"/>
        </a:ln>
      </c:spPr>
    </c:plotArea>
    <c:legend>
      <c:legendPos val="b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ayout>
        <c:manualLayout>
          <c:xMode val="edge"/>
          <c:yMode val="edge"/>
          <c:x val="0.34366404199475065"/>
          <c:y val="0.91318740755128569"/>
          <c:w val="0.34708051816103636"/>
          <c:h val="6.4042193966740879E-2"/>
        </c:manualLayout>
      </c:layout>
      <c:overlay val="0"/>
      <c:spPr>
        <a:ln w="6350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/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Observations (axes F1 and F2: 87.57 %)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Active observations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1.6025641025641024E-2"/>
                  <c:y val="1.707779886148007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41DD-4226-9610-FAAAF9276938}"/>
                </c:ext>
              </c:extLst>
            </c:dLbl>
            <c:dLbl>
              <c:idx val="1"/>
              <c:layout>
                <c:manualLayout>
                  <c:x val="-1.6025641025641024E-2"/>
                  <c:y val="-3.03605313092979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HSD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41DD-4226-9610-FAAAF9276938}"/>
                </c:ext>
              </c:extLst>
            </c:dLbl>
            <c:dLbl>
              <c:idx val="2"/>
              <c:layout>
                <c:manualLayout>
                  <c:x val="-7.0689228750252436E-2"/>
                  <c:y val="-3.03605313092979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MID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41DD-4226-9610-FAAAF9276938}"/>
                </c:ext>
              </c:extLst>
            </c:dLbl>
            <c:dLbl>
              <c:idx val="3"/>
              <c:layout>
                <c:manualLayout>
                  <c:x val="-7.6955128205128204E-2"/>
                  <c:y val="1.707779886148007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HEW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41DD-4226-9610-FAAAF927693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dLblPos val="r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XLSTAT_20240327_121053_1_HID2!$A$1:$A$4</c:f>
              <c:numCache>
                <c:formatCode>General</c:formatCode>
                <c:ptCount val="4"/>
                <c:pt idx="0">
                  <c:v>2.8295632461416789</c:v>
                </c:pt>
                <c:pt idx="1">
                  <c:v>1.698095108771132</c:v>
                </c:pt>
                <c:pt idx="2">
                  <c:v>-5.3533731350557862E-2</c:v>
                </c:pt>
                <c:pt idx="3">
                  <c:v>-4.4741246235622523</c:v>
                </c:pt>
              </c:numCache>
            </c:numRef>
          </c:xVal>
          <c:yVal>
            <c:numRef>
              <c:f>XLSTAT_20240327_121053_1_HID2!$B$1:$B$4</c:f>
              <c:numCache>
                <c:formatCode>General</c:formatCode>
                <c:ptCount val="4"/>
                <c:pt idx="0">
                  <c:v>-2.3005720260511615</c:v>
                </c:pt>
                <c:pt idx="1">
                  <c:v>1.5668615784038034</c:v>
                </c:pt>
                <c:pt idx="2">
                  <c:v>1.6132789081558723</c:v>
                </c:pt>
                <c:pt idx="3">
                  <c:v>-0.87956846050851345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1DD-4226-9610-FAAAF92769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7511984"/>
        <c:axId val="760255680"/>
      </c:scatterChart>
      <c:valAx>
        <c:axId val="7475119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F1 (64.40 %)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low"/>
        <c:txPr>
          <a:bodyPr rot="0" vert="horz"/>
          <a:lstStyle/>
          <a:p>
            <a:pPr>
              <a:defRPr sz="700"/>
            </a:pPr>
            <a:endParaRPr lang="en-US"/>
          </a:p>
        </c:txPr>
        <c:crossAx val="760255680"/>
        <c:crosses val="autoZero"/>
        <c:crossBetween val="midCat"/>
      </c:valAx>
      <c:valAx>
        <c:axId val="76025568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F2 (23.17 %)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en-US"/>
          </a:p>
        </c:txPr>
        <c:crossAx val="747511984"/>
        <c:crosses val="autoZero"/>
        <c:crossBetween val="midCat"/>
      </c:valAx>
      <c:spPr>
        <a:ln>
          <a:solidFill>
            <a:srgbClr val="C0C0C0"/>
          </a:solidFill>
          <a:prstDash val="solid"/>
        </a:ln>
      </c:spPr>
    </c:plotArea>
    <c:legend>
      <c:legendPos val="b"/>
      <c:overlay val="0"/>
      <c:spPr>
        <a:ln w="6350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/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Biplot (axes F1 and F2: 87.57 %) - Day 6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Active variables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0.15351605087825559"/>
                  <c:y val="-3.03605313092979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Egg White (%)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0684-440B-AC73-C2C659D2BC64}"/>
                </c:ext>
              </c:extLst>
            </c:dLbl>
            <c:dLbl>
              <c:idx val="1"/>
              <c:layout>
                <c:manualLayout>
                  <c:x val="-1.6025641025641142E-2"/>
                  <c:y val="-3.03605313092979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Sourdough (%)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0684-440B-AC73-C2C659D2BC64}"/>
                </c:ext>
              </c:extLst>
            </c:dLbl>
            <c:dLbl>
              <c:idx val="2"/>
              <c:layout>
                <c:manualLayout>
                  <c:x val="-1.6025641025641142E-2"/>
                  <c:y val="1.70777988614799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Moisture (%)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0684-440B-AC73-C2C659D2BC64}"/>
                </c:ext>
              </c:extLst>
            </c:dLbl>
            <c:dLbl>
              <c:idx val="3"/>
              <c:layout>
                <c:manualLayout>
                  <c:x val="1.6025641025640996E-2"/>
                  <c:y val="-3.036053130929794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Chewiness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0684-440B-AC73-C2C659D2BC64}"/>
                </c:ext>
              </c:extLst>
            </c:dLbl>
            <c:dLbl>
              <c:idx val="4"/>
              <c:layout>
                <c:manualLayout>
                  <c:x val="-0.17448717948717948"/>
                  <c:y val="-3.036053130929794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Specific volume (cm3/g)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0684-440B-AC73-C2C659D2BC64}"/>
                </c:ext>
              </c:extLst>
            </c:dLbl>
            <c:dLbl>
              <c:idx val="5"/>
              <c:layout>
                <c:manualLayout>
                  <c:x val="-0.16628331314354935"/>
                  <c:y val="1.707779886148007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Mean area of cells (%)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0684-440B-AC73-C2C659D2BC64}"/>
                </c:ext>
              </c:extLst>
            </c:dLbl>
            <c:dLbl>
              <c:idx val="6"/>
              <c:layout>
                <c:manualLayout>
                  <c:x val="-1.602564102564091E-2"/>
                  <c:y val="-3.03605313092979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Acetic acid (ppb)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0684-440B-AC73-C2C659D2BC64}"/>
                </c:ext>
              </c:extLst>
            </c:dLbl>
            <c:dLbl>
              <c:idx val="7"/>
              <c:layout>
                <c:manualLayout>
                  <c:x val="-1.6025641025641024E-2"/>
                  <c:y val="1.707779886148007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Ethanol (ppb)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0684-440B-AC73-C2C659D2BC64}"/>
                </c:ext>
              </c:extLst>
            </c:dLbl>
            <c:dLbl>
              <c:idx val="8"/>
              <c:layout>
                <c:manualLayout>
                  <c:x val="-1.6025641025641024E-2"/>
                  <c:y val="-3.03605313092979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3-methylbutanal (ppb)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0684-440B-AC73-C2C659D2BC64}"/>
                </c:ext>
              </c:extLst>
            </c:dLbl>
            <c:dLbl>
              <c:idx val="9"/>
              <c:layout>
                <c:manualLayout>
                  <c:x val="-1.6025641025641024E-2"/>
                  <c:y val="-3.03605313092979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Phenylethyl alcohol (ppb)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0684-440B-AC73-C2C659D2BC64}"/>
                </c:ext>
              </c:extLst>
            </c:dLbl>
            <c:dLbl>
              <c:idx val="10"/>
              <c:layout>
                <c:manualLayout>
                  <c:x val="-1.6025641025641024E-2"/>
                  <c:y val="-3.03605313092979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5-Hepten-2-one,6-methyl- (ppb)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0684-440B-AC73-C2C659D2BC64}"/>
                </c:ext>
              </c:extLst>
            </c:dLbl>
            <c:dLbl>
              <c:idx val="11"/>
              <c:layout>
                <c:manualLayout>
                  <c:x val="-1.6025641025641024E-2"/>
                  <c:y val="-3.03605313092979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Benzaldehyde (ppb)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0684-440B-AC73-C2C659D2BC6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>
                    <a:solidFill>
                      <a:srgbClr val="FF4A46"/>
                    </a:solidFill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XLSTAT_20240327_121053_1_HID3!$A$1:$A$12</c:f>
              <c:numCache>
                <c:formatCode>General</c:formatCode>
                <c:ptCount val="12"/>
                <c:pt idx="0">
                  <c:v>-2.134645655596088</c:v>
                </c:pt>
                <c:pt idx="1">
                  <c:v>2.1467731762771476</c:v>
                </c:pt>
                <c:pt idx="2">
                  <c:v>1.9293679407191415</c:v>
                </c:pt>
                <c:pt idx="3">
                  <c:v>-1.6178521638605821</c:v>
                </c:pt>
                <c:pt idx="4">
                  <c:v>-1.9131078840283886</c:v>
                </c:pt>
                <c:pt idx="5">
                  <c:v>-2.0312319495890767</c:v>
                </c:pt>
                <c:pt idx="6">
                  <c:v>1.5492711119223603</c:v>
                </c:pt>
                <c:pt idx="7">
                  <c:v>1.699813096387506</c:v>
                </c:pt>
                <c:pt idx="8">
                  <c:v>1.5789006096288709</c:v>
                </c:pt>
                <c:pt idx="9">
                  <c:v>1.3438953562297029</c:v>
                </c:pt>
                <c:pt idx="10">
                  <c:v>0.13587908478765154</c:v>
                </c:pt>
                <c:pt idx="11">
                  <c:v>1.8637165040584338</c:v>
                </c:pt>
              </c:numCache>
            </c:numRef>
          </c:xVal>
          <c:yVal>
            <c:numRef>
              <c:f>XLSTAT_20240327_121053_1_HID3!$B$1:$B$12</c:f>
              <c:numCache>
                <c:formatCode>General</c:formatCode>
                <c:ptCount val="12"/>
                <c:pt idx="0">
                  <c:v>0.49965813506244594</c:v>
                </c:pt>
                <c:pt idx="1">
                  <c:v>0.35157479881347875</c:v>
                </c:pt>
                <c:pt idx="2">
                  <c:v>-1.0942182866608086</c:v>
                </c:pt>
                <c:pt idx="3">
                  <c:v>1.3072715794696319</c:v>
                </c:pt>
                <c:pt idx="4">
                  <c:v>1.3130874398345906</c:v>
                </c:pt>
                <c:pt idx="5">
                  <c:v>-0.6832438683035067</c:v>
                </c:pt>
                <c:pt idx="6">
                  <c:v>0.93572855843228597</c:v>
                </c:pt>
                <c:pt idx="7">
                  <c:v>-1.6189476086095895</c:v>
                </c:pt>
                <c:pt idx="8">
                  <c:v>1.8572810437107072</c:v>
                </c:pt>
                <c:pt idx="9">
                  <c:v>0.78796181881932159</c:v>
                </c:pt>
                <c:pt idx="10">
                  <c:v>2.6091626829616996</c:v>
                </c:pt>
                <c:pt idx="11">
                  <c:v>1.4049855723735403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684-440B-AC73-C2C659D2BC64}"/>
            </c:ext>
          </c:extLst>
        </c:ser>
        <c:ser>
          <c:idx val="1"/>
          <c:order val="1"/>
          <c:tx>
            <c:v>Active observations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1.6025641025641024E-2"/>
                  <c:y val="1.70777988614799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0684-440B-AC73-C2C659D2BC64}"/>
                </c:ext>
              </c:extLst>
            </c:dLbl>
            <c:dLbl>
              <c:idx val="1"/>
              <c:layout>
                <c:manualLayout>
                  <c:x val="-1.6025641025641024E-2"/>
                  <c:y val="-3.036053130929794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HSD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0684-440B-AC73-C2C659D2BC64}"/>
                </c:ext>
              </c:extLst>
            </c:dLbl>
            <c:dLbl>
              <c:idx val="2"/>
              <c:layout>
                <c:manualLayout>
                  <c:x val="-7.0689228750252367E-2"/>
                  <c:y val="-3.036053130929798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MID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0-0684-440B-AC73-C2C659D2BC64}"/>
                </c:ext>
              </c:extLst>
            </c:dLbl>
            <c:dLbl>
              <c:idx val="3"/>
              <c:layout>
                <c:manualLayout>
                  <c:x val="-7.6955128205128204E-2"/>
                  <c:y val="1.707779886148007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HEW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0684-440B-AC73-C2C659D2BC6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>
                    <a:solidFill>
                      <a:srgbClr val="2A7498"/>
                    </a:solidFill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XLSTAT_20240327_121053_1_HID3!$C$1:$C$4</c:f>
              <c:numCache>
                <c:formatCode>General</c:formatCode>
                <c:ptCount val="4"/>
                <c:pt idx="0">
                  <c:v>1.6971002677838487</c:v>
                </c:pt>
                <c:pt idx="1">
                  <c:v>1.018474376830959</c:v>
                </c:pt>
                <c:pt idx="2">
                  <c:v>-3.2108174268373049E-2</c:v>
                </c:pt>
                <c:pt idx="3">
                  <c:v>-2.6834664703464344</c:v>
                </c:pt>
              </c:numCache>
            </c:numRef>
          </c:xVal>
          <c:yVal>
            <c:numRef>
              <c:f>XLSTAT_20240327_121053_1_HID3!$D$1:$D$4</c:f>
              <c:numCache>
                <c:formatCode>General</c:formatCode>
                <c:ptCount val="4"/>
                <c:pt idx="0">
                  <c:v>-1.7814991641277074</c:v>
                </c:pt>
                <c:pt idx="1">
                  <c:v>1.2133341449958672</c:v>
                </c:pt>
                <c:pt idx="2">
                  <c:v>1.2492784376404618</c:v>
                </c:pt>
                <c:pt idx="3">
                  <c:v>-0.68111341850862106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0684-440B-AC73-C2C659D2BC64}"/>
            </c:ext>
          </c:extLst>
        </c:ser>
        <c:ser>
          <c:idx val="2"/>
          <c:order val="2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-2.134645655596088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0.49965813506244594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0684-440B-AC73-C2C659D2BC64}"/>
            </c:ext>
          </c:extLst>
        </c:ser>
        <c:ser>
          <c:idx val="3"/>
          <c:order val="3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2.1467731762771476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0.35157479881347875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0684-440B-AC73-C2C659D2BC64}"/>
            </c:ext>
          </c:extLst>
        </c:ser>
        <c:ser>
          <c:idx val="4"/>
          <c:order val="4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1.9293679407191415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-1.0942182866608086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0684-440B-AC73-C2C659D2BC64}"/>
            </c:ext>
          </c:extLst>
        </c:ser>
        <c:ser>
          <c:idx val="5"/>
          <c:order val="5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-1.6178521638605821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1.3072715794696319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0684-440B-AC73-C2C659D2BC64}"/>
            </c:ext>
          </c:extLst>
        </c:ser>
        <c:ser>
          <c:idx val="6"/>
          <c:order val="6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-1.9131078840283886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1.3130874398345906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0684-440B-AC73-C2C659D2BC64}"/>
            </c:ext>
          </c:extLst>
        </c:ser>
        <c:ser>
          <c:idx val="7"/>
          <c:order val="7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-2.0312319495890767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-0.6832438683035067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0684-440B-AC73-C2C659D2BC64}"/>
            </c:ext>
          </c:extLst>
        </c:ser>
        <c:ser>
          <c:idx val="8"/>
          <c:order val="8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1.5492711119223603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0.93572855843228597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0684-440B-AC73-C2C659D2BC64}"/>
            </c:ext>
          </c:extLst>
        </c:ser>
        <c:ser>
          <c:idx val="9"/>
          <c:order val="9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1.699813096387506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-1.6189476086095895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0684-440B-AC73-C2C659D2BC64}"/>
            </c:ext>
          </c:extLst>
        </c:ser>
        <c:ser>
          <c:idx val="10"/>
          <c:order val="10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1.5789006096288709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1.8572810437107072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0684-440B-AC73-C2C659D2BC64}"/>
            </c:ext>
          </c:extLst>
        </c:ser>
        <c:ser>
          <c:idx val="11"/>
          <c:order val="11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1.3438953562297029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0.78796181881932159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0684-440B-AC73-C2C659D2BC64}"/>
            </c:ext>
          </c:extLst>
        </c:ser>
        <c:ser>
          <c:idx val="12"/>
          <c:order val="12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0.13587908478765154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2.6091626829616996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0684-440B-AC73-C2C659D2BC64}"/>
            </c:ext>
          </c:extLst>
        </c:ser>
        <c:ser>
          <c:idx val="13"/>
          <c:order val="13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1.8637165040584338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1.4049855723735403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0684-440B-AC73-C2C659D2BC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1274480"/>
        <c:axId val="773462544"/>
      </c:scatterChart>
      <c:valAx>
        <c:axId val="7512744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F1 (64.40 %)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low"/>
        <c:txPr>
          <a:bodyPr rot="0" vert="horz"/>
          <a:lstStyle/>
          <a:p>
            <a:pPr>
              <a:defRPr sz="700"/>
            </a:pPr>
            <a:endParaRPr lang="en-US"/>
          </a:p>
        </c:txPr>
        <c:crossAx val="773462544"/>
        <c:crosses val="autoZero"/>
        <c:crossBetween val="midCat"/>
      </c:valAx>
      <c:valAx>
        <c:axId val="773462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F2 (23.17 %)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en-US"/>
          </a:p>
        </c:txPr>
        <c:crossAx val="751274480"/>
        <c:crosses val="autoZero"/>
        <c:crossBetween val="midCat"/>
      </c:valAx>
      <c:spPr>
        <a:ln>
          <a:solidFill>
            <a:srgbClr val="C0C0C0"/>
          </a:solidFill>
          <a:prstDash val="solid"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Axes homogeneity index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Value</c:v>
          </c:tx>
          <c:spPr>
            <a:solidFill>
              <a:srgbClr val="2A7498"/>
            </a:solidFill>
            <a:ln>
              <a:solidFill>
                <a:srgbClr val="2A7498"/>
              </a:solidFill>
              <a:prstDash val="solid"/>
            </a:ln>
          </c:spPr>
          <c:invertIfNegative val="0"/>
          <c:cat>
            <c:strRef>
              <c:f>'PCA(day6)'!$B$272:$B$274</c:f>
              <c:strCache>
                <c:ptCount val="3"/>
                <c:pt idx="0">
                  <c:v>F1</c:v>
                </c:pt>
                <c:pt idx="1">
                  <c:v>F2</c:v>
                </c:pt>
                <c:pt idx="2">
                  <c:v>F3</c:v>
                </c:pt>
              </c:strCache>
            </c:strRef>
          </c:cat>
          <c:val>
            <c:numRef>
              <c:f>'PCA(day6)'!$C$272:$C$274</c:f>
              <c:numCache>
                <c:formatCode>0.000</c:formatCode>
                <c:ptCount val="3"/>
                <c:pt idx="0">
                  <c:v>0.5</c:v>
                </c:pt>
                <c:pt idx="1">
                  <c:v>0.25</c:v>
                </c:pt>
                <c:pt idx="2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F6-48AF-B89D-21AC0E446A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-30"/>
        <c:axId val="751274480"/>
        <c:axId val="810525520"/>
      </c:barChart>
      <c:catAx>
        <c:axId val="7512744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axis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700"/>
            </a:pPr>
            <a:endParaRPr lang="en-US"/>
          </a:p>
        </c:txPr>
        <c:crossAx val="810525520"/>
        <c:crosses val="autoZero"/>
        <c:auto val="1"/>
        <c:lblAlgn val="ctr"/>
        <c:lblOffset val="100"/>
        <c:noMultiLvlLbl val="0"/>
      </c:catAx>
      <c:valAx>
        <c:axId val="810525520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Value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751274480"/>
        <c:crosses val="autoZero"/>
        <c:crossBetween val="between"/>
      </c:valAx>
      <c:spPr>
        <a:ln>
          <a:solidFill>
            <a:srgbClr val="C0C0C0"/>
          </a:solidFill>
          <a:prstDash val="solid"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Scree plot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Eigenvalue</c:v>
          </c:tx>
          <c:spPr>
            <a:solidFill>
              <a:srgbClr val="2A7498"/>
            </a:solidFill>
            <a:ln>
              <a:solidFill>
                <a:srgbClr val="2A7498"/>
              </a:solidFill>
              <a:prstDash val="solid"/>
            </a:ln>
          </c:spPr>
          <c:invertIfNegative val="0"/>
          <c:cat>
            <c:strRef>
              <c:f>'PCA(day0)'!$C$80:$E$80</c:f>
              <c:strCache>
                <c:ptCount val="3"/>
                <c:pt idx="0">
                  <c:v>F1</c:v>
                </c:pt>
                <c:pt idx="1">
                  <c:v>F2</c:v>
                </c:pt>
                <c:pt idx="2">
                  <c:v>F3</c:v>
                </c:pt>
              </c:strCache>
            </c:strRef>
          </c:cat>
          <c:val>
            <c:numRef>
              <c:f>'PCA(day0)'!$C$81:$E$81</c:f>
              <c:numCache>
                <c:formatCode>0.000</c:formatCode>
                <c:ptCount val="3"/>
                <c:pt idx="0">
                  <c:v>11.051840135537436</c:v>
                </c:pt>
                <c:pt idx="1">
                  <c:v>0.75939159805249812</c:v>
                </c:pt>
                <c:pt idx="2">
                  <c:v>0.18876826641006383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DD-43FF-9FAC-A783012924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-30"/>
        <c:axId val="757657008"/>
        <c:axId val="760246752"/>
      </c:barChart>
      <c:lineChart>
        <c:grouping val="standard"/>
        <c:varyColors val="0"/>
        <c:ser>
          <c:idx val="1"/>
          <c:order val="1"/>
          <c:tx>
            <c:v>Cumulative %</c:v>
          </c:tx>
          <c:spPr>
            <a:ln w="6350">
              <a:solidFill>
                <a:srgbClr val="FF0000"/>
              </a:solidFill>
              <a:prstDash val="solid"/>
            </a:ln>
            <a:effectLst/>
          </c:spPr>
          <c:marker>
            <c:symbol val="circle"/>
            <c:size val="3"/>
            <c:spPr>
              <a:solidFill>
                <a:srgbClr val="FF0000"/>
              </a:solidFill>
              <a:ln w="6350">
                <a:solidFill>
                  <a:srgbClr val="FF0000"/>
                </a:solidFill>
                <a:prstDash val="solid"/>
              </a:ln>
            </c:spPr>
          </c:marker>
          <c:cat>
            <c:strRef>
              <c:f>'PCA(day0)'!$C$80:$E$80</c:f>
              <c:strCache>
                <c:ptCount val="3"/>
                <c:pt idx="0">
                  <c:v>F1</c:v>
                </c:pt>
                <c:pt idx="1">
                  <c:v>F2</c:v>
                </c:pt>
                <c:pt idx="2">
                  <c:v>F3</c:v>
                </c:pt>
              </c:strCache>
            </c:strRef>
          </c:cat>
          <c:val>
            <c:numRef>
              <c:f>'PCA(day0)'!$C$83:$E$83</c:f>
              <c:numCache>
                <c:formatCode>0.000</c:formatCode>
                <c:ptCount val="3"/>
                <c:pt idx="0">
                  <c:v>92.098667796145307</c:v>
                </c:pt>
                <c:pt idx="1">
                  <c:v>98.426931113249452</c:v>
                </c:pt>
                <c:pt idx="2">
                  <c:v>99.999999999999986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DD-43FF-9FAC-A783012924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1989440"/>
        <c:axId val="760244768"/>
      </c:lineChart>
      <c:catAx>
        <c:axId val="757657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axis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700"/>
            </a:pPr>
            <a:endParaRPr lang="en-US"/>
          </a:p>
        </c:txPr>
        <c:crossAx val="760246752"/>
        <c:crosses val="autoZero"/>
        <c:auto val="1"/>
        <c:lblAlgn val="ctr"/>
        <c:lblOffset val="100"/>
        <c:noMultiLvlLbl val="0"/>
      </c:catAx>
      <c:valAx>
        <c:axId val="760246752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Eigenvalue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757657008"/>
        <c:crosses val="autoZero"/>
        <c:crossBetween val="between"/>
      </c:valAx>
      <c:valAx>
        <c:axId val="760244768"/>
        <c:scaling>
          <c:orientation val="minMax"/>
          <c:max val="100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Cumulative variability (%)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291989440"/>
        <c:crosses val="max"/>
        <c:crossBetween val="between"/>
        <c:majorUnit val="20"/>
      </c:valAx>
      <c:catAx>
        <c:axId val="2919894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60244768"/>
        <c:crosses val="autoZero"/>
        <c:auto val="1"/>
        <c:lblAlgn val="ctr"/>
        <c:lblOffset val="100"/>
        <c:noMultiLvlLbl val="0"/>
      </c:catAx>
      <c:spPr>
        <a:ln>
          <a:solidFill>
            <a:srgbClr val="C0C0C0"/>
          </a:solidFill>
          <a:prstDash val="solid"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Variables (axes F1 and F2: 98.43 %)</a:t>
            </a:r>
          </a:p>
        </c:rich>
      </c:tx>
      <c:overlay val="0"/>
    </c:title>
    <c:autoTitleDeleted val="0"/>
    <c:plotArea>
      <c:layout>
        <c:manualLayout>
          <c:xMode val="edge"/>
          <c:yMode val="edge"/>
          <c:x val="5.0076050740336775E-2"/>
          <c:y val="7.721077559802178E-2"/>
          <c:w val="0.92715355077768979"/>
          <c:h val="0.76692524914461591"/>
        </c:manualLayout>
      </c:layout>
      <c:scatterChart>
        <c:scatterStyle val="lineMarker"/>
        <c:varyColors val="0"/>
        <c:ser>
          <c:idx val="0"/>
          <c:order val="0"/>
          <c:tx>
            <c:v>Active variables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1.8975332068311264E-2"/>
                  <c:y val="-3.03605313092979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Egg White (%)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C8A1-449E-A92F-F91319D1FAB6}"/>
                </c:ext>
              </c:extLst>
            </c:dLbl>
            <c:dLbl>
              <c:idx val="1"/>
              <c:layout>
                <c:manualLayout>
                  <c:x val="-0.19692599620493359"/>
                  <c:y val="-3.03605313092979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Sourdough (%)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C8A1-449E-A92F-F91319D1FAB6}"/>
                </c:ext>
              </c:extLst>
            </c:dLbl>
            <c:dLbl>
              <c:idx val="2"/>
              <c:layout>
                <c:manualLayout>
                  <c:x val="-1.8975332068311264E-2"/>
                  <c:y val="-3.036053130929798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Moisture (%)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C8A1-449E-A92F-F91319D1FAB6}"/>
                </c:ext>
              </c:extLst>
            </c:dLbl>
            <c:dLbl>
              <c:idx val="3"/>
              <c:layout>
                <c:manualLayout>
                  <c:x val="-1.8975332068311195E-2"/>
                  <c:y val="1.707779886148000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Chewiness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C8A1-449E-A92F-F91319D1FAB6}"/>
                </c:ext>
              </c:extLst>
            </c:dLbl>
            <c:dLbl>
              <c:idx val="4"/>
              <c:layout>
                <c:manualLayout>
                  <c:x val="-1.8975332068311195E-2"/>
                  <c:y val="-3.03605313092979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Specific volume (cm3/g)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C8A1-449E-A92F-F91319D1FAB6}"/>
                </c:ext>
              </c:extLst>
            </c:dLbl>
            <c:dLbl>
              <c:idx val="5"/>
              <c:layout>
                <c:manualLayout>
                  <c:x val="-1.8975332068311264E-2"/>
                  <c:y val="1.70777988614799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Mean area of cells (%)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C8A1-449E-A92F-F91319D1FAB6}"/>
                </c:ext>
              </c:extLst>
            </c:dLbl>
            <c:dLbl>
              <c:idx val="6"/>
              <c:layout>
                <c:manualLayout>
                  <c:x val="-0.15404174573055029"/>
                  <c:y val="1.70777988614799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Acetic acid (ppb)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C8A1-449E-A92F-F91319D1FAB6}"/>
                </c:ext>
              </c:extLst>
            </c:dLbl>
            <c:dLbl>
              <c:idx val="7"/>
              <c:layout>
                <c:manualLayout>
                  <c:x val="-0.18462998102466793"/>
                  <c:y val="-3.03605313092979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Ethanol (ppb)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C8A1-449E-A92F-F91319D1FAB6}"/>
                </c:ext>
              </c:extLst>
            </c:dLbl>
            <c:dLbl>
              <c:idx val="8"/>
              <c:layout>
                <c:manualLayout>
                  <c:x val="-0.19573069969669352"/>
                  <c:y val="1.707779886148007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3-methylbutanal (ppb)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C8A1-449E-A92F-F91319D1FAB6}"/>
                </c:ext>
              </c:extLst>
            </c:dLbl>
            <c:dLbl>
              <c:idx val="9"/>
              <c:layout>
                <c:manualLayout>
                  <c:x val="-0.18011385199240987"/>
                  <c:y val="-3.03605313092979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Phenylethyl alcohol (ppb)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C8A1-449E-A92F-F91319D1FAB6}"/>
                </c:ext>
              </c:extLst>
            </c:dLbl>
            <c:dLbl>
              <c:idx val="10"/>
              <c:layout>
                <c:manualLayout>
                  <c:x val="-0.19094891601547909"/>
                  <c:y val="-3.03605313092979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5-Hepten-2-one,6-methyl- (ppb)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C8A1-449E-A92F-F91319D1FAB6}"/>
                </c:ext>
              </c:extLst>
            </c:dLbl>
            <c:dLbl>
              <c:idx val="11"/>
              <c:layout>
                <c:manualLayout>
                  <c:x val="1.8975332068311195E-2"/>
                  <c:y val="1.707779886148007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Benzaldehyde (ppb)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C8A1-449E-A92F-F91319D1FAB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dLblPos val="r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XLSTAT_20240327_121023_1_HID!$A$1:$A$12</c:f>
              <c:numCache>
                <c:formatCode>General</c:formatCode>
                <c:ptCount val="12"/>
                <c:pt idx="0">
                  <c:v>0.99099826474562924</c:v>
                </c:pt>
                <c:pt idx="1">
                  <c:v>-0.97420760256389971</c:v>
                </c:pt>
                <c:pt idx="2">
                  <c:v>0.99226307512271905</c:v>
                </c:pt>
                <c:pt idx="3">
                  <c:v>0.98626409826229289</c:v>
                </c:pt>
                <c:pt idx="4">
                  <c:v>0.91181421016620157</c:v>
                </c:pt>
                <c:pt idx="5">
                  <c:v>0.91225678134417876</c:v>
                </c:pt>
                <c:pt idx="6">
                  <c:v>-0.93675815545517249</c:v>
                </c:pt>
                <c:pt idx="7">
                  <c:v>-0.95669084123036163</c:v>
                </c:pt>
                <c:pt idx="8">
                  <c:v>-0.97683444657422314</c:v>
                </c:pt>
                <c:pt idx="9">
                  <c:v>-0.96004043160808339</c:v>
                </c:pt>
                <c:pt idx="10">
                  <c:v>-0.93184451848064398</c:v>
                </c:pt>
                <c:pt idx="11">
                  <c:v>-0.98120898421704317</c:v>
                </c:pt>
              </c:numCache>
            </c:numRef>
          </c:xVal>
          <c:yVal>
            <c:numRef>
              <c:f>XLSTAT_20240327_121023_1_HID!$B$1:$B$12</c:f>
              <c:numCache>
                <c:formatCode>General</c:formatCode>
                <c:ptCount val="12"/>
                <c:pt idx="0">
                  <c:v>0.11018402716774692</c:v>
                </c:pt>
                <c:pt idx="1">
                  <c:v>0.19854634341793609</c:v>
                </c:pt>
                <c:pt idx="2">
                  <c:v>0.12410793828225641</c:v>
                </c:pt>
                <c:pt idx="3">
                  <c:v>-3.7027548289439542E-2</c:v>
                </c:pt>
                <c:pt idx="4">
                  <c:v>0.40957025741993641</c:v>
                </c:pt>
                <c:pt idx="5">
                  <c:v>-0.30951005588386493</c:v>
                </c:pt>
                <c:pt idx="6">
                  <c:v>-0.34117847358443121</c:v>
                </c:pt>
                <c:pt idx="7">
                  <c:v>0.25851378746852743</c:v>
                </c:pt>
                <c:pt idx="8">
                  <c:v>-0.20213163713442905</c:v>
                </c:pt>
                <c:pt idx="9">
                  <c:v>0.20594292908919615</c:v>
                </c:pt>
                <c:pt idx="10">
                  <c:v>0.36134167829543545</c:v>
                </c:pt>
                <c:pt idx="11">
                  <c:v>-0.17447839750848082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8A1-449E-A92F-F91319D1FAB6}"/>
            </c:ext>
          </c:extLst>
        </c:ser>
        <c:ser>
          <c:idx val="1"/>
          <c:order val="1"/>
          <c:spPr>
            <a:ln w="3175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XLSTAT_20240327_121023_1_HID1!xcirclez1</c:f>
              <c:numCache>
                <c:formatCode>General</c:formatCode>
                <c:ptCount val="500"/>
                <c:pt idx="0">
                  <c:v>-1</c:v>
                </c:pt>
                <c:pt idx="1">
                  <c:v>-0.99992072743481419</c:v>
                </c:pt>
                <c:pt idx="2">
                  <c:v>-0.99968292230753597</c:v>
                </c:pt>
                <c:pt idx="3">
                  <c:v>-0.99928662232101029</c:v>
                </c:pt>
                <c:pt idx="4">
                  <c:v>-0.9987318903066702</c:v>
                </c:pt>
                <c:pt idx="5">
                  <c:v>-0.99801881421457506</c:v>
                </c:pt>
                <c:pt idx="6">
                  <c:v>-0.99714750709946709</c:v>
                </c:pt>
                <c:pt idx="7">
                  <c:v>-0.99611810710284643</c:v>
                </c:pt>
                <c:pt idx="8">
                  <c:v>-0.9949307774310695</c:v>
                </c:pt>
                <c:pt idx="9">
                  <c:v>-0.99358570632947418</c:v>
                </c:pt>
                <c:pt idx="10">
                  <c:v>-0.99208310705253355</c:v>
                </c:pt>
                <c:pt idx="11">
                  <c:v>-0.99042321783004583</c:v>
                </c:pt>
                <c:pt idx="12">
                  <c:v>-0.98860630182936415</c:v>
                </c:pt>
                <c:pt idx="13">
                  <c:v>-0.98663264711367293</c:v>
                </c:pt>
                <c:pt idx="14">
                  <c:v>-0.98450256659631608</c:v>
                </c:pt>
                <c:pt idx="15">
                  <c:v>-0.9822163979911871</c:v>
                </c:pt>
                <c:pt idx="16">
                  <c:v>-0.97977450375918562</c:v>
                </c:pt>
                <c:pt idx="17">
                  <c:v>-0.9771772710507507</c:v>
                </c:pt>
                <c:pt idx="18">
                  <c:v>-0.97442511164448109</c:v>
                </c:pt>
                <c:pt idx="19">
                  <c:v>-0.97151846188184843</c:v>
                </c:pt>
                <c:pt idx="20">
                  <c:v>-0.96845778259801829</c:v>
                </c:pt>
                <c:pt idx="21">
                  <c:v>-0.96524355904878689</c:v>
                </c:pt>
                <c:pt idx="22">
                  <c:v>-0.96187630083364573</c:v>
                </c:pt>
                <c:pt idx="23">
                  <c:v>-0.95835654181498742</c:v>
                </c:pt>
                <c:pt idx="24">
                  <c:v>-0.95468484003346477</c:v>
                </c:pt>
                <c:pt idx="25">
                  <c:v>-0.95086177761951529</c:v>
                </c:pt>
                <c:pt idx="26">
                  <c:v>-0.94688796070106762</c:v>
                </c:pt>
                <c:pt idx="27">
                  <c:v>-0.94276401930744358</c:v>
                </c:pt>
                <c:pt idx="28">
                  <c:v>-0.93849060726946865</c:v>
                </c:pt>
                <c:pt idx="29">
                  <c:v>-0.93406840211581166</c:v>
                </c:pt>
                <c:pt idx="30">
                  <c:v>-0.9294981049655654</c:v>
                </c:pt>
                <c:pt idx="31">
                  <c:v>-0.92478044041708718</c:v>
                </c:pt>
                <c:pt idx="32">
                  <c:v>-0.91991615643311786</c:v>
                </c:pt>
                <c:pt idx="33">
                  <c:v>-0.91490602422219602</c:v>
                </c:pt>
                <c:pt idx="34">
                  <c:v>-0.90975083811638624</c:v>
                </c:pt>
                <c:pt idx="35">
                  <c:v>-0.90445141544534147</c:v>
                </c:pt>
                <c:pt idx="36">
                  <c:v>-0.89900859640672026</c:v>
                </c:pt>
                <c:pt idx="37">
                  <c:v>-0.89342324393297667</c:v>
                </c:pt>
                <c:pt idx="38">
                  <c:v>-0.88769624355454657</c:v>
                </c:pt>
                <c:pt idx="39">
                  <c:v>-0.88182850325945195</c:v>
                </c:pt>
                <c:pt idx="40">
                  <c:v>-0.87582095334934262</c:v>
                </c:pt>
                <c:pt idx="41">
                  <c:v>-0.86967454629200225</c:v>
                </c:pt>
                <c:pt idx="42">
                  <c:v>-0.8633902565703393</c:v>
                </c:pt>
                <c:pt idx="43">
                  <c:v>-0.8569690805278869</c:v>
                </c:pt>
                <c:pt idx="44">
                  <c:v>-0.85041203621083761</c:v>
                </c:pt>
                <c:pt idx="45">
                  <c:v>-0.84372016320663801</c:v>
                </c:pt>
                <c:pt idx="46">
                  <c:v>-0.83689452247916551</c:v>
                </c:pt>
                <c:pt idx="47">
                  <c:v>-0.82993619620051928</c:v>
                </c:pt>
                <c:pt idx="48">
                  <c:v>-0.82284628757944644</c:v>
                </c:pt>
                <c:pt idx="49">
                  <c:v>-0.81562592068643358</c:v>
                </c:pt>
                <c:pt idx="50">
                  <c:v>-0.80827624027549083</c:v>
                </c:pt>
                <c:pt idx="51">
                  <c:v>-0.80079841160265763</c:v>
                </c:pt>
                <c:pt idx="52">
                  <c:v>-0.79319362024125561</c:v>
                </c:pt>
                <c:pt idx="53">
                  <c:v>-0.78546307189392217</c:v>
                </c:pt>
                <c:pt idx="54">
                  <c:v>-0.7776079922014536</c:v>
                </c:pt>
                <c:pt idx="55">
                  <c:v>-0.76962962654848344</c:v>
                </c:pt>
                <c:pt idx="56">
                  <c:v>-0.76152923986603405</c:v>
                </c:pt>
                <c:pt idx="57">
                  <c:v>-0.75330811643096862</c:v>
                </c:pt>
                <c:pt idx="58">
                  <c:v>-0.74496755966237371</c:v>
                </c:pt>
                <c:pt idx="59">
                  <c:v>-0.7365088919149092</c:v>
                </c:pt>
                <c:pt idx="60">
                  <c:v>-0.72793345426915657</c:v>
                </c:pt>
                <c:pt idx="61">
                  <c:v>-0.71924260631899495</c:v>
                </c:pt>
                <c:pt idx="62">
                  <c:v>-0.71043772595604548</c:v>
                </c:pt>
                <c:pt idx="63">
                  <c:v>-0.70152020915121371</c:v>
                </c:pt>
                <c:pt idx="64">
                  <c:v>-0.69249146973336373</c:v>
                </c:pt>
                <c:pt idx="65">
                  <c:v>-0.68335293916516338</c:v>
                </c:pt>
                <c:pt idx="66">
                  <c:v>-0.67410606631613368</c:v>
                </c:pt>
                <c:pt idx="67">
                  <c:v>-0.66475231723293549</c:v>
                </c:pt>
                <c:pt idx="68">
                  <c:v>-0.65529317490693662</c:v>
                </c:pt>
                <c:pt idx="69">
                  <c:v>-0.64573013903909071</c:v>
                </c:pt>
                <c:pt idx="70">
                  <c:v>-0.63606472580216611</c:v>
                </c:pt>
                <c:pt idx="71">
                  <c:v>-0.62629846760036412</c:v>
                </c:pt>
                <c:pt idx="72">
                  <c:v>-0.61643291282636525</c:v>
                </c:pt>
                <c:pt idx="73">
                  <c:v>-0.60646962561583695</c:v>
                </c:pt>
                <c:pt idx="74">
                  <c:v>-0.59641018559944858</c:v>
                </c:pt>
                <c:pt idx="75">
                  <c:v>-0.58625618765242993</c:v>
                </c:pt>
                <c:pt idx="76">
                  <c:v>-0.57600924164170875</c:v>
                </c:pt>
                <c:pt idx="77">
                  <c:v>-0.56567097217067575</c:v>
                </c:pt>
                <c:pt idx="78">
                  <c:v>-0.55524301832161305</c:v>
                </c:pt>
                <c:pt idx="79">
                  <c:v>-0.54472703339582262</c:v>
                </c:pt>
                <c:pt idx="80">
                  <c:v>-0.5341246846515052</c:v>
                </c:pt>
                <c:pt idx="81">
                  <c:v>-0.52343765303942535</c:v>
                </c:pt>
                <c:pt idx="82">
                  <c:v>-0.51266763293640294</c:v>
                </c:pt>
                <c:pt idx="83">
                  <c:v>-0.50181633187667907</c:v>
                </c:pt>
                <c:pt idx="84">
                  <c:v>-0.4908854702811955</c:v>
                </c:pt>
                <c:pt idx="85">
                  <c:v>-0.47987678118482874</c:v>
                </c:pt>
                <c:pt idx="86">
                  <c:v>-0.4687920099616264</c:v>
                </c:pt>
                <c:pt idx="87">
                  <c:v>-0.45763291404808787</c:v>
                </c:pt>
                <c:pt idx="88">
                  <c:v>-0.44640126266452929</c:v>
                </c:pt>
                <c:pt idx="89">
                  <c:v>-0.43509883653458314</c:v>
                </c:pt>
                <c:pt idx="90">
                  <c:v>-0.42372742760287452</c:v>
                </c:pt>
                <c:pt idx="91">
                  <c:v>-0.41228883875091432</c:v>
                </c:pt>
                <c:pt idx="92">
                  <c:v>-0.40078488351126368</c:v>
                </c:pt>
                <c:pt idx="93">
                  <c:v>-0.38921738578000598</c:v>
                </c:pt>
                <c:pt idx="94">
                  <c:v>-0.37758817952757667</c:v>
                </c:pt>
                <c:pt idx="95">
                  <c:v>-0.36589910850799745</c:v>
                </c:pt>
                <c:pt idx="96">
                  <c:v>-0.3541520259665572</c:v>
                </c:pt>
                <c:pt idx="97">
                  <c:v>-0.34234879434598847</c:v>
                </c:pt>
                <c:pt idx="98">
                  <c:v>-0.33049128499118763</c:v>
                </c:pt>
                <c:pt idx="99">
                  <c:v>-0.31858137785252122</c:v>
                </c:pt>
                <c:pt idx="100">
                  <c:v>-0.30662096118776938</c:v>
                </c:pt>
                <c:pt idx="101">
                  <c:v>-0.2946119312627512</c:v>
                </c:pt>
                <c:pt idx="102">
                  <c:v>-0.28255619205068194</c:v>
                </c:pt>
                <c:pt idx="103">
                  <c:v>-0.27045565493030693</c:v>
                </c:pt>
                <c:pt idx="104">
                  <c:v>-0.25831223838286105</c:v>
                </c:pt>
                <c:pt idx="105">
                  <c:v>-0.24612786768790421</c:v>
                </c:pt>
                <c:pt idx="106">
                  <c:v>-0.2339044746180769</c:v>
                </c:pt>
                <c:pt idx="107">
                  <c:v>-0.22164399713282656</c:v>
                </c:pt>
                <c:pt idx="108">
                  <c:v>-0.20934837907115472</c:v>
                </c:pt>
                <c:pt idx="109">
                  <c:v>-0.19701956984343019</c:v>
                </c:pt>
                <c:pt idx="110">
                  <c:v>-0.18465952412231887</c:v>
                </c:pt>
                <c:pt idx="111">
                  <c:v>-0.17227020153288122</c:v>
                </c:pt>
                <c:pt idx="112">
                  <c:v>-0.15985356634188264</c:v>
                </c:pt>
                <c:pt idx="113">
                  <c:v>-0.14741158714636779</c:v>
                </c:pt>
                <c:pt idx="114">
                  <c:v>-0.13494623656155053</c:v>
                </c:pt>
                <c:pt idx="115">
                  <c:v>-0.1224594909080647</c:v>
                </c:pt>
                <c:pt idx="116">
                  <c:v>-0.1099533298986274</c:v>
                </c:pt>
                <c:pt idx="117">
                  <c:v>-9.7429736324166516E-2</c:v>
                </c:pt>
                <c:pt idx="118">
                  <c:v>-8.4890695739458288E-2</c:v>
                </c:pt>
                <c:pt idx="119">
                  <c:v>-7.2338196148326483E-2</c:v>
                </c:pt>
                <c:pt idx="120">
                  <c:v>-5.9774227688455507E-2</c:v>
                </c:pt>
                <c:pt idx="121">
                  <c:v>-4.720078231586302E-2</c:v>
                </c:pt>
                <c:pt idx="122">
                  <c:v>-3.4619853489084404E-2</c:v>
                </c:pt>
                <c:pt idx="123">
                  <c:v>-2.2033435853120915E-2</c:v>
                </c:pt>
                <c:pt idx="124">
                  <c:v>-9.4435249231977821E-3</c:v>
                </c:pt>
                <c:pt idx="125">
                  <c:v>3.1478832316156873E-3</c:v>
                </c:pt>
                <c:pt idx="126">
                  <c:v>1.5738792304871806E-2</c:v>
                </c:pt>
                <c:pt idx="127">
                  <c:v>2.8327206069249836E-2</c:v>
                </c:pt>
                <c:pt idx="128">
                  <c:v>4.0911128693048776E-2</c:v>
                </c:pt>
                <c:pt idx="129">
                  <c:v>5.3488565056615429E-2</c:v>
                </c:pt>
                <c:pt idx="130">
                  <c:v>6.605752106866157E-2</c:v>
                </c:pt>
                <c:pt idx="131">
                  <c:v>7.8616003982418081E-2</c:v>
                </c:pt>
                <c:pt idx="132">
                  <c:v>9.1162022711573906E-2</c:v>
                </c:pt>
                <c:pt idx="133">
                  <c:v>0.10369358814595377</c:v>
                </c:pt>
                <c:pt idx="134">
                  <c:v>0.11620871346688255</c:v>
                </c:pt>
                <c:pt idx="135">
                  <c:v>0.12870541446218442</c:v>
                </c:pt>
                <c:pt idx="136">
                  <c:v>0.14118170984077064</c:v>
                </c:pt>
                <c:pt idx="137">
                  <c:v>0.1536356215467643</c:v>
                </c:pt>
                <c:pt idx="138">
                  <c:v>0.16606517507311008</c:v>
                </c:pt>
                <c:pt idx="139">
                  <c:v>0.17846839977462353</c:v>
                </c:pt>
                <c:pt idx="140">
                  <c:v>0.19084332918042771</c:v>
                </c:pt>
                <c:pt idx="141">
                  <c:v>0.20318800130572645</c:v>
                </c:pt>
                <c:pt idx="142">
                  <c:v>0.21550045896286801</c:v>
                </c:pt>
                <c:pt idx="143">
                  <c:v>0.22777875007164838</c:v>
                </c:pt>
                <c:pt idx="144">
                  <c:v>0.24002092796880276</c:v>
                </c:pt>
                <c:pt idx="145">
                  <c:v>0.25222505171664023</c:v>
                </c:pt>
                <c:pt idx="146">
                  <c:v>0.26438918641077053</c:v>
                </c:pt>
                <c:pt idx="147">
                  <c:v>0.27651140348687248</c:v>
                </c:pt>
                <c:pt idx="148">
                  <c:v>0.28858978102645916</c:v>
                </c:pt>
                <c:pt idx="149">
                  <c:v>0.3006224040615893</c:v>
                </c:pt>
                <c:pt idx="150">
                  <c:v>0.3126073648784749</c:v>
                </c:pt>
                <c:pt idx="151">
                  <c:v>0.32454276331994053</c:v>
                </c:pt>
                <c:pt idx="152">
                  <c:v>0.33642670708668465</c:v>
                </c:pt>
                <c:pt idx="153">
                  <c:v>0.34825731203729327</c:v>
                </c:pt>
                <c:pt idx="154">
                  <c:v>0.36003270248696184</c:v>
                </c:pt>
                <c:pt idx="155">
                  <c:v>0.37175101150487677</c:v>
                </c:pt>
                <c:pt idx="156">
                  <c:v>0.38341038121020693</c:v>
                </c:pt>
                <c:pt idx="157">
                  <c:v>0.39500896306666211</c:v>
                </c:pt>
                <c:pt idx="158">
                  <c:v>0.40654491817557015</c:v>
                </c:pt>
                <c:pt idx="159">
                  <c:v>0.41801641756742391</c:v>
                </c:pt>
                <c:pt idx="160">
                  <c:v>0.42942164249185744</c:v>
                </c:pt>
                <c:pt idx="161">
                  <c:v>0.44075878470599728</c:v>
                </c:pt>
                <c:pt idx="162">
                  <c:v>0.45202604676115354</c:v>
                </c:pt>
                <c:pt idx="163">
                  <c:v>0.46322164228779505</c:v>
                </c:pt>
                <c:pt idx="164">
                  <c:v>0.47434379627876877</c:v>
                </c:pt>
                <c:pt idx="165">
                  <c:v>0.48539074537072052</c:v>
                </c:pt>
                <c:pt idx="166">
                  <c:v>0.49636073812366666</c:v>
                </c:pt>
                <c:pt idx="167">
                  <c:v>0.50725203529867535</c:v>
                </c:pt>
                <c:pt idx="168">
                  <c:v>0.51806291013361627</c:v>
                </c:pt>
                <c:pt idx="169">
                  <c:v>0.52879164861692984</c:v>
                </c:pt>
                <c:pt idx="170">
                  <c:v>0.53943654975937361</c:v>
                </c:pt>
                <c:pt idx="171">
                  <c:v>0.5499959258637086</c:v>
                </c:pt>
                <c:pt idx="172">
                  <c:v>0.5604681027922741</c:v>
                </c:pt>
                <c:pt idx="173">
                  <c:v>0.57085142023241298</c:v>
                </c:pt>
                <c:pt idx="174">
                  <c:v>0.58114423195970821</c:v>
                </c:pt>
                <c:pt idx="175">
                  <c:v>0.59134490609898305</c:v>
                </c:pt>
                <c:pt idx="176">
                  <c:v>0.60145182538302566</c:v>
                </c:pt>
                <c:pt idx="177">
                  <c:v>0.61146338740900052</c:v>
                </c:pt>
                <c:pt idx="178">
                  <c:v>0.62137800489250161</c:v>
                </c:pt>
                <c:pt idx="179">
                  <c:v>0.63119410591920666</c:v>
                </c:pt>
                <c:pt idx="180">
                  <c:v>0.64091013419409903</c:v>
                </c:pt>
                <c:pt idx="181">
                  <c:v>0.65052454928820946</c:v>
                </c:pt>
                <c:pt idx="182">
                  <c:v>0.66003582688284268</c:v>
                </c:pt>
                <c:pt idx="183">
                  <c:v>0.66944245901125288</c:v>
                </c:pt>
                <c:pt idx="184">
                  <c:v>0.67874295429772324</c:v>
                </c:pt>
                <c:pt idx="185">
                  <c:v>0.68793583819401527</c:v>
                </c:pt>
                <c:pt idx="186">
                  <c:v>0.69701965321315373</c:v>
                </c:pt>
                <c:pt idx="187">
                  <c:v>0.70599295916050209</c:v>
                </c:pt>
                <c:pt idx="188">
                  <c:v>0.7148543333620988</c:v>
                </c:pt>
                <c:pt idx="189">
                  <c:v>0.72360237089021584</c:v>
                </c:pt>
                <c:pt idx="190">
                  <c:v>0.73223568478610324</c:v>
                </c:pt>
                <c:pt idx="191">
                  <c:v>0.74075290627988322</c:v>
                </c:pt>
                <c:pt idx="192">
                  <c:v>0.74915268500756382</c:v>
                </c:pt>
                <c:pt idx="193">
                  <c:v>0.7574336892251321</c:v>
                </c:pt>
                <c:pt idx="194">
                  <c:v>0.76559460601969409</c:v>
                </c:pt>
                <c:pt idx="195">
                  <c:v>0.77363414151763321</c:v>
                </c:pt>
                <c:pt idx="196">
                  <c:v>0.78155102108974517</c:v>
                </c:pt>
                <c:pt idx="197">
                  <c:v>0.78934398955332641</c:v>
                </c:pt>
                <c:pt idx="198">
                  <c:v>0.79701181137117627</c:v>
                </c:pt>
                <c:pt idx="199">
                  <c:v>0.80455327084748429</c:v>
                </c:pt>
                <c:pt idx="200">
                  <c:v>0.81196717232057491</c:v>
                </c:pt>
                <c:pt idx="201">
                  <c:v>0.81925234035247285</c:v>
                </c:pt>
                <c:pt idx="202">
                  <c:v>0.82640761991526213</c:v>
                </c:pt>
                <c:pt idx="203">
                  <c:v>0.83343187657421181</c:v>
                </c:pt>
                <c:pt idx="204">
                  <c:v>0.84032399666763458</c:v>
                </c:pt>
                <c:pt idx="205">
                  <c:v>0.84708288748345095</c:v>
                </c:pt>
                <c:pt idx="206">
                  <c:v>0.8537074774324358</c:v>
                </c:pt>
                <c:pt idx="207">
                  <c:v>0.86019671621811211</c:v>
                </c:pt>
                <c:pt idx="208">
                  <c:v>0.86654957500327034</c:v>
                </c:pt>
                <c:pt idx="209">
                  <c:v>0.87276504657308618</c:v>
                </c:pt>
                <c:pt idx="210">
                  <c:v>0.87884214549480955</c:v>
                </c:pt>
                <c:pt idx="211">
                  <c:v>0.88477990827399922</c:v>
                </c:pt>
                <c:pt idx="212">
                  <c:v>0.89057739350728138</c:v>
                </c:pt>
                <c:pt idx="213">
                  <c:v>0.89623368203160425</c:v>
                </c:pt>
                <c:pt idx="214">
                  <c:v>0.90174787706996573</c:v>
                </c:pt>
                <c:pt idx="215">
                  <c:v>0.907119104373595</c:v>
                </c:pt>
                <c:pt idx="216">
                  <c:v>0.91234651236055886</c:v>
                </c:pt>
                <c:pt idx="217">
                  <c:v>0.91742927225077642</c:v>
                </c:pt>
                <c:pt idx="218">
                  <c:v>0.92236657819741819</c:v>
                </c:pt>
                <c:pt idx="219">
                  <c:v>0.92715764741466955</c:v>
                </c:pt>
                <c:pt idx="220">
                  <c:v>0.93180172030183628</c:v>
                </c:pt>
                <c:pt idx="221">
                  <c:v>0.9362980605637774</c:v>
                </c:pt>
                <c:pt idx="222">
                  <c:v>0.94064595532763984</c:v>
                </c:pt>
                <c:pt idx="223">
                  <c:v>0.94484471525588132</c:v>
                </c:pt>
                <c:pt idx="224">
                  <c:v>0.94889367465556163</c:v>
                </c:pt>
                <c:pt idx="225">
                  <c:v>0.95279219158388506</c:v>
                </c:pt>
                <c:pt idx="226">
                  <c:v>0.9565396479499767</c:v>
                </c:pt>
                <c:pt idx="227">
                  <c:v>0.96013544961287856</c:v>
                </c:pt>
                <c:pt idx="228">
                  <c:v>0.96357902647574722</c:v>
                </c:pt>
                <c:pt idx="229">
                  <c:v>0.96686983257623993</c:v>
                </c:pt>
                <c:pt idx="230">
                  <c:v>0.97000734617307449</c:v>
                </c:pt>
                <c:pt idx="231">
                  <c:v>0.97299106982874872</c:v>
                </c:pt>
                <c:pt idx="232">
                  <c:v>0.97582053048840656</c:v>
                </c:pt>
                <c:pt idx="233">
                  <c:v>0.97849527955483873</c:v>
                </c:pt>
                <c:pt idx="234">
                  <c:v>0.9810148929596062</c:v>
                </c:pt>
                <c:pt idx="235">
                  <c:v>0.98337897123027274</c:v>
                </c:pt>
                <c:pt idx="236">
                  <c:v>0.98558713955374089</c:v>
                </c:pt>
                <c:pt idx="237">
                  <c:v>0.98763904783567602</c:v>
                </c:pt>
                <c:pt idx="238">
                  <c:v>0.98953437075601203</c:v>
                </c:pt>
                <c:pt idx="239">
                  <c:v>0.99127280782052929</c:v>
                </c:pt>
                <c:pt idx="240">
                  <c:v>0.99285408340849701</c:v>
                </c:pt>
                <c:pt idx="241">
                  <c:v>0.99427794681637061</c:v>
                </c:pt>
                <c:pt idx="242">
                  <c:v>0.99554417229754077</c:v>
                </c:pt>
                <c:pt idx="243">
                  <c:v>0.99665255909812334</c:v>
                </c:pt>
                <c:pt idx="244">
                  <c:v>0.99760293148878842</c:v>
                </c:pt>
                <c:pt idx="245">
                  <c:v>0.99839513879262165</c:v>
                </c:pt>
                <c:pt idx="246">
                  <c:v>0.99902905540901266</c:v>
                </c:pt>
                <c:pt idx="247">
                  <c:v>0.99950458083356886</c:v>
                </c:pt>
                <c:pt idx="248">
                  <c:v>0.9998216396740498</c:v>
                </c:pt>
                <c:pt idx="249">
                  <c:v>0.99998018166232039</c:v>
                </c:pt>
                <c:pt idx="250">
                  <c:v>0.99998018166232028</c:v>
                </c:pt>
                <c:pt idx="251">
                  <c:v>0.99982163967404947</c:v>
                </c:pt>
                <c:pt idx="252">
                  <c:v>0.9995045808335683</c:v>
                </c:pt>
                <c:pt idx="253">
                  <c:v>0.99902905540901188</c:v>
                </c:pt>
                <c:pt idx="254">
                  <c:v>0.99839513879262065</c:v>
                </c:pt>
                <c:pt idx="255">
                  <c:v>0.9976029314887872</c:v>
                </c:pt>
                <c:pt idx="256">
                  <c:v>0.99665255909812189</c:v>
                </c:pt>
                <c:pt idx="257">
                  <c:v>0.99554417229753911</c:v>
                </c:pt>
                <c:pt idx="258">
                  <c:v>0.99427794681636883</c:v>
                </c:pt>
                <c:pt idx="259">
                  <c:v>0.9928540834084949</c:v>
                </c:pt>
                <c:pt idx="260">
                  <c:v>0.99127280782052707</c:v>
                </c:pt>
                <c:pt idx="261">
                  <c:v>0.98953437075600947</c:v>
                </c:pt>
                <c:pt idx="262">
                  <c:v>0.98763904783567336</c:v>
                </c:pt>
                <c:pt idx="263">
                  <c:v>0.985587139553738</c:v>
                </c:pt>
                <c:pt idx="264">
                  <c:v>0.98337897123026952</c:v>
                </c:pt>
                <c:pt idx="265">
                  <c:v>0.98101489295960276</c:v>
                </c:pt>
                <c:pt idx="266">
                  <c:v>0.97849527955483528</c:v>
                </c:pt>
                <c:pt idx="267">
                  <c:v>0.97582053048840278</c:v>
                </c:pt>
                <c:pt idx="268">
                  <c:v>0.97299106982874473</c:v>
                </c:pt>
                <c:pt idx="269">
                  <c:v>0.97000734617307038</c:v>
                </c:pt>
                <c:pt idx="270">
                  <c:v>0.96686983257623549</c:v>
                </c:pt>
                <c:pt idx="271">
                  <c:v>0.96357902647574256</c:v>
                </c:pt>
                <c:pt idx="272">
                  <c:v>0.96013544961287378</c:v>
                </c:pt>
                <c:pt idx="273">
                  <c:v>0.95653964794997159</c:v>
                </c:pt>
                <c:pt idx="274">
                  <c:v>0.95279219158387984</c:v>
                </c:pt>
                <c:pt idx="275">
                  <c:v>0.9488936746555563</c:v>
                </c:pt>
                <c:pt idx="276">
                  <c:v>0.94484471525587566</c:v>
                </c:pt>
                <c:pt idx="277">
                  <c:v>0.94064595532763395</c:v>
                </c:pt>
                <c:pt idx="278">
                  <c:v>0.93629806056377141</c:v>
                </c:pt>
                <c:pt idx="279">
                  <c:v>0.93180172030183006</c:v>
                </c:pt>
                <c:pt idx="280">
                  <c:v>0.927157647414663</c:v>
                </c:pt>
                <c:pt idx="281">
                  <c:v>0.92236657819741175</c:v>
                </c:pt>
                <c:pt idx="282">
                  <c:v>0.91742927225076953</c:v>
                </c:pt>
                <c:pt idx="283">
                  <c:v>0.91234651236055175</c:v>
                </c:pt>
                <c:pt idx="284">
                  <c:v>0.90711910437358789</c:v>
                </c:pt>
                <c:pt idx="285">
                  <c:v>0.90174787706995829</c:v>
                </c:pt>
                <c:pt idx="286">
                  <c:v>0.89623368203159648</c:v>
                </c:pt>
                <c:pt idx="287">
                  <c:v>0.89057739350727372</c:v>
                </c:pt>
                <c:pt idx="288">
                  <c:v>0.88477990827399111</c:v>
                </c:pt>
                <c:pt idx="289">
                  <c:v>0.87884214549480122</c:v>
                </c:pt>
                <c:pt idx="290">
                  <c:v>0.87276504657307785</c:v>
                </c:pt>
                <c:pt idx="291">
                  <c:v>0.86654957500326169</c:v>
                </c:pt>
                <c:pt idx="292">
                  <c:v>0.86019671621810334</c:v>
                </c:pt>
                <c:pt idx="293">
                  <c:v>0.85370747743242703</c:v>
                </c:pt>
                <c:pt idx="294">
                  <c:v>0.84708288748344174</c:v>
                </c:pt>
                <c:pt idx="295">
                  <c:v>0.84032399666762514</c:v>
                </c:pt>
                <c:pt idx="296">
                  <c:v>0.83343187657420248</c:v>
                </c:pt>
                <c:pt idx="297">
                  <c:v>0.82640761991525236</c:v>
                </c:pt>
                <c:pt idx="298">
                  <c:v>0.81925234035246286</c:v>
                </c:pt>
                <c:pt idx="299">
                  <c:v>0.81196717232056503</c:v>
                </c:pt>
                <c:pt idx="300">
                  <c:v>0.80455327084747397</c:v>
                </c:pt>
                <c:pt idx="301">
                  <c:v>0.79701181137116583</c:v>
                </c:pt>
                <c:pt idx="302">
                  <c:v>0.78934398955331608</c:v>
                </c:pt>
                <c:pt idx="303">
                  <c:v>0.7815510210897344</c:v>
                </c:pt>
                <c:pt idx="304">
                  <c:v>0.77363414151762222</c:v>
                </c:pt>
                <c:pt idx="305">
                  <c:v>0.76559460601968321</c:v>
                </c:pt>
                <c:pt idx="306">
                  <c:v>0.75743368922512078</c:v>
                </c:pt>
                <c:pt idx="307">
                  <c:v>0.74915268500755272</c:v>
                </c:pt>
                <c:pt idx="308">
                  <c:v>0.74075290627987178</c:v>
                </c:pt>
                <c:pt idx="309">
                  <c:v>0.73223568478609136</c:v>
                </c:pt>
                <c:pt idx="310">
                  <c:v>0.72360237089020418</c:v>
                </c:pt>
                <c:pt idx="311">
                  <c:v>0.71485433336208692</c:v>
                </c:pt>
                <c:pt idx="312">
                  <c:v>0.70599295916048987</c:v>
                </c:pt>
                <c:pt idx="313">
                  <c:v>0.69701965321314163</c:v>
                </c:pt>
                <c:pt idx="314">
                  <c:v>0.68793583819400306</c:v>
                </c:pt>
                <c:pt idx="315">
                  <c:v>0.67874295429771048</c:v>
                </c:pt>
                <c:pt idx="316">
                  <c:v>0.66944245901124033</c:v>
                </c:pt>
                <c:pt idx="317">
                  <c:v>0.66003582688283002</c:v>
                </c:pt>
                <c:pt idx="318">
                  <c:v>0.65052454928819659</c:v>
                </c:pt>
                <c:pt idx="319">
                  <c:v>0.64091013419408605</c:v>
                </c:pt>
                <c:pt idx="320">
                  <c:v>0.63119410591919323</c:v>
                </c:pt>
                <c:pt idx="321">
                  <c:v>0.6213780048924884</c:v>
                </c:pt>
                <c:pt idx="322">
                  <c:v>0.6114633874089872</c:v>
                </c:pt>
                <c:pt idx="323">
                  <c:v>0.60145182538301178</c:v>
                </c:pt>
                <c:pt idx="324">
                  <c:v>0.5913449060989695</c:v>
                </c:pt>
                <c:pt idx="325">
                  <c:v>0.58114423195969445</c:v>
                </c:pt>
                <c:pt idx="326">
                  <c:v>0.57085142023239865</c:v>
                </c:pt>
                <c:pt idx="327">
                  <c:v>0.56046810279226011</c:v>
                </c:pt>
                <c:pt idx="328">
                  <c:v>0.5499959258636945</c:v>
                </c:pt>
                <c:pt idx="329">
                  <c:v>0.53943654975935906</c:v>
                </c:pt>
                <c:pt idx="330">
                  <c:v>0.52879164861691552</c:v>
                </c:pt>
                <c:pt idx="331">
                  <c:v>0.51806291013360184</c:v>
                </c:pt>
                <c:pt idx="332">
                  <c:v>0.50725203529866036</c:v>
                </c:pt>
                <c:pt idx="333">
                  <c:v>0.496360738123652</c:v>
                </c:pt>
                <c:pt idx="334">
                  <c:v>0.48539074537070576</c:v>
                </c:pt>
                <c:pt idx="335">
                  <c:v>0.4743437962787535</c:v>
                </c:pt>
                <c:pt idx="336">
                  <c:v>0.46322164228778012</c:v>
                </c:pt>
                <c:pt idx="337">
                  <c:v>0.4520260467611385</c:v>
                </c:pt>
                <c:pt idx="338">
                  <c:v>0.44075878470598173</c:v>
                </c:pt>
                <c:pt idx="339">
                  <c:v>0.42942164249184217</c:v>
                </c:pt>
                <c:pt idx="340">
                  <c:v>0.41801641756740859</c:v>
                </c:pt>
                <c:pt idx="341">
                  <c:v>0.40654491817555433</c:v>
                </c:pt>
                <c:pt idx="342">
                  <c:v>0.39500896306664679</c:v>
                </c:pt>
                <c:pt idx="343">
                  <c:v>0.38341038121019116</c:v>
                </c:pt>
                <c:pt idx="344">
                  <c:v>0.37175101150486073</c:v>
                </c:pt>
                <c:pt idx="345">
                  <c:v>0.3600327024869463</c:v>
                </c:pt>
                <c:pt idx="346">
                  <c:v>0.34825731203727722</c:v>
                </c:pt>
                <c:pt idx="347">
                  <c:v>0.33642670708666833</c:v>
                </c:pt>
                <c:pt idx="348">
                  <c:v>0.32454276331992477</c:v>
                </c:pt>
                <c:pt idx="349">
                  <c:v>0.31260736487845869</c:v>
                </c:pt>
                <c:pt idx="350">
                  <c:v>0.30062240406157281</c:v>
                </c:pt>
                <c:pt idx="351">
                  <c:v>0.28858978102644323</c:v>
                </c:pt>
                <c:pt idx="352">
                  <c:v>0.27651140348685604</c:v>
                </c:pt>
                <c:pt idx="353">
                  <c:v>0.26438918641075382</c:v>
                </c:pt>
                <c:pt idx="354">
                  <c:v>0.25222505171662413</c:v>
                </c:pt>
                <c:pt idx="355">
                  <c:v>0.24002092796878616</c:v>
                </c:pt>
                <c:pt idx="356">
                  <c:v>0.22777875007163151</c:v>
                </c:pt>
                <c:pt idx="357">
                  <c:v>0.21550045896285175</c:v>
                </c:pt>
                <c:pt idx="358">
                  <c:v>0.20318800130570971</c:v>
                </c:pt>
                <c:pt idx="359">
                  <c:v>0.19084332918041072</c:v>
                </c:pt>
                <c:pt idx="360">
                  <c:v>0.17846839977460716</c:v>
                </c:pt>
                <c:pt idx="361">
                  <c:v>0.16606517507309324</c:v>
                </c:pt>
                <c:pt idx="362">
                  <c:v>0.15363562154674718</c:v>
                </c:pt>
                <c:pt idx="363">
                  <c:v>0.14118170984075415</c:v>
                </c:pt>
                <c:pt idx="364">
                  <c:v>0.12870541446216746</c:v>
                </c:pt>
                <c:pt idx="365">
                  <c:v>0.11620871346686536</c:v>
                </c:pt>
                <c:pt idx="366">
                  <c:v>0.10369358814593721</c:v>
                </c:pt>
                <c:pt idx="367">
                  <c:v>9.1162022711556878E-2</c:v>
                </c:pt>
                <c:pt idx="368">
                  <c:v>7.8616003982400817E-2</c:v>
                </c:pt>
                <c:pt idx="369">
                  <c:v>6.6057521068644959E-2</c:v>
                </c:pt>
                <c:pt idx="370">
                  <c:v>5.3488565056598353E-2</c:v>
                </c:pt>
                <c:pt idx="371">
                  <c:v>4.091112869303147E-2</c:v>
                </c:pt>
                <c:pt idx="372">
                  <c:v>2.8327206069233189E-2</c:v>
                </c:pt>
                <c:pt idx="373">
                  <c:v>1.5738792304854712E-2</c:v>
                </c:pt>
                <c:pt idx="374">
                  <c:v>3.1478832315983678E-3</c:v>
                </c:pt>
                <c:pt idx="375">
                  <c:v>-9.4435249232144355E-3</c:v>
                </c:pt>
                <c:pt idx="376">
                  <c:v>-2.2033435853138009E-2</c:v>
                </c:pt>
                <c:pt idx="377">
                  <c:v>-3.461985348910171E-2</c:v>
                </c:pt>
                <c:pt idx="378">
                  <c:v>-4.7200782315879652E-2</c:v>
                </c:pt>
                <c:pt idx="379">
                  <c:v>-5.977422768847257E-2</c:v>
                </c:pt>
                <c:pt idx="380">
                  <c:v>-7.2338196148343761E-2</c:v>
                </c:pt>
                <c:pt idx="381">
                  <c:v>-8.4890695739474886E-2</c:v>
                </c:pt>
                <c:pt idx="382">
                  <c:v>-9.7429736324183544E-2</c:v>
                </c:pt>
                <c:pt idx="383">
                  <c:v>-0.10995332989864461</c:v>
                </c:pt>
                <c:pt idx="384">
                  <c:v>-0.12245949090808123</c:v>
                </c:pt>
                <c:pt idx="385">
                  <c:v>-0.13494623656156748</c:v>
                </c:pt>
                <c:pt idx="386">
                  <c:v>-0.14741158714638491</c:v>
                </c:pt>
                <c:pt idx="387">
                  <c:v>-0.15985356634189996</c:v>
                </c:pt>
                <c:pt idx="388">
                  <c:v>-0.17227020153289807</c:v>
                </c:pt>
                <c:pt idx="389">
                  <c:v>-0.18465952412233588</c:v>
                </c:pt>
                <c:pt idx="390">
                  <c:v>-0.1970195698434474</c:v>
                </c:pt>
                <c:pt idx="391">
                  <c:v>-0.20934837907117143</c:v>
                </c:pt>
                <c:pt idx="392">
                  <c:v>-0.22164399713284344</c:v>
                </c:pt>
                <c:pt idx="393">
                  <c:v>-0.23390447461809394</c:v>
                </c:pt>
                <c:pt idx="394">
                  <c:v>-0.24612786768792078</c:v>
                </c:pt>
                <c:pt idx="395">
                  <c:v>-0.25831223838287781</c:v>
                </c:pt>
                <c:pt idx="396">
                  <c:v>-0.27045565493032381</c:v>
                </c:pt>
                <c:pt idx="397">
                  <c:v>-0.28255619205069837</c:v>
                </c:pt>
                <c:pt idx="398">
                  <c:v>-0.29461193126276775</c:v>
                </c:pt>
                <c:pt idx="399">
                  <c:v>-0.30662096118778609</c:v>
                </c:pt>
                <c:pt idx="400">
                  <c:v>-0.31858137785253743</c:v>
                </c:pt>
                <c:pt idx="401">
                  <c:v>-0.330491284991204</c:v>
                </c:pt>
                <c:pt idx="402">
                  <c:v>-0.34234879434600496</c:v>
                </c:pt>
                <c:pt idx="403">
                  <c:v>-0.35415202596657297</c:v>
                </c:pt>
                <c:pt idx="404">
                  <c:v>-0.3658991085080136</c:v>
                </c:pt>
                <c:pt idx="405">
                  <c:v>-0.37758817952759294</c:v>
                </c:pt>
                <c:pt idx="406">
                  <c:v>-0.38921738578002152</c:v>
                </c:pt>
                <c:pt idx="407">
                  <c:v>-0.40078488351127955</c:v>
                </c:pt>
                <c:pt idx="408">
                  <c:v>-0.41228883875093031</c:v>
                </c:pt>
                <c:pt idx="409">
                  <c:v>-0.42372742760288978</c:v>
                </c:pt>
                <c:pt idx="410">
                  <c:v>-0.43509883653459874</c:v>
                </c:pt>
                <c:pt idx="411">
                  <c:v>-0.44640126266454477</c:v>
                </c:pt>
                <c:pt idx="412">
                  <c:v>-0.45763291404810286</c:v>
                </c:pt>
                <c:pt idx="413">
                  <c:v>-0.46879200996164166</c:v>
                </c:pt>
                <c:pt idx="414">
                  <c:v>-0.47987678118484395</c:v>
                </c:pt>
                <c:pt idx="415">
                  <c:v>-0.49088547028121021</c:v>
                </c:pt>
                <c:pt idx="416">
                  <c:v>-0.50181633187669406</c:v>
                </c:pt>
                <c:pt idx="417">
                  <c:v>-0.51266763293641782</c:v>
                </c:pt>
                <c:pt idx="418">
                  <c:v>-0.52343765303943968</c:v>
                </c:pt>
                <c:pt idx="419">
                  <c:v>-0.53412468465151974</c:v>
                </c:pt>
                <c:pt idx="420">
                  <c:v>-0.54472703339583717</c:v>
                </c:pt>
                <c:pt idx="421">
                  <c:v>-0.55524301832162715</c:v>
                </c:pt>
                <c:pt idx="422">
                  <c:v>-0.56567097217069007</c:v>
                </c:pt>
                <c:pt idx="423">
                  <c:v>-0.57600924164172285</c:v>
                </c:pt>
                <c:pt idx="424">
                  <c:v>-0.58625618765244358</c:v>
                </c:pt>
                <c:pt idx="425">
                  <c:v>-0.59641018559946257</c:v>
                </c:pt>
                <c:pt idx="426">
                  <c:v>-0.60646962561585072</c:v>
                </c:pt>
                <c:pt idx="427">
                  <c:v>-0.61643291282637847</c:v>
                </c:pt>
                <c:pt idx="428">
                  <c:v>-0.62629846760037755</c:v>
                </c:pt>
                <c:pt idx="429">
                  <c:v>-0.63606472580217954</c:v>
                </c:pt>
                <c:pt idx="430">
                  <c:v>-0.64573013903910359</c:v>
                </c:pt>
                <c:pt idx="431">
                  <c:v>-0.6552931749069496</c:v>
                </c:pt>
                <c:pt idx="432">
                  <c:v>-0.66475231723294848</c:v>
                </c:pt>
                <c:pt idx="433">
                  <c:v>-0.67410606631614611</c:v>
                </c:pt>
                <c:pt idx="434">
                  <c:v>-0.68335293916517603</c:v>
                </c:pt>
                <c:pt idx="435">
                  <c:v>-0.69249146973337627</c:v>
                </c:pt>
                <c:pt idx="436">
                  <c:v>-0.7015202091512257</c:v>
                </c:pt>
                <c:pt idx="437">
                  <c:v>-0.7104377259560577</c:v>
                </c:pt>
                <c:pt idx="438">
                  <c:v>-0.71924260631900705</c:v>
                </c:pt>
                <c:pt idx="439">
                  <c:v>-0.72793345426916811</c:v>
                </c:pt>
                <c:pt idx="440">
                  <c:v>-0.73650889191492097</c:v>
                </c:pt>
                <c:pt idx="441">
                  <c:v>-0.74496755966238526</c:v>
                </c:pt>
                <c:pt idx="442">
                  <c:v>-0.75330811643097972</c:v>
                </c:pt>
                <c:pt idx="443">
                  <c:v>-0.76152923986604526</c:v>
                </c:pt>
                <c:pt idx="444">
                  <c:v>-0.76962962654849454</c:v>
                </c:pt>
                <c:pt idx="445">
                  <c:v>-0.77760799220146415</c:v>
                </c:pt>
                <c:pt idx="446">
                  <c:v>-0.78546307189393294</c:v>
                </c:pt>
                <c:pt idx="447">
                  <c:v>-0.79319362024126616</c:v>
                </c:pt>
                <c:pt idx="448">
                  <c:v>-0.80079841160266774</c:v>
                </c:pt>
                <c:pt idx="449">
                  <c:v>-0.80827624027550105</c:v>
                </c:pt>
                <c:pt idx="450">
                  <c:v>-0.81562592068644368</c:v>
                </c:pt>
                <c:pt idx="451">
                  <c:v>-0.82284628757945599</c:v>
                </c:pt>
                <c:pt idx="452">
                  <c:v>-0.82993619620052894</c:v>
                </c:pt>
                <c:pt idx="453">
                  <c:v>-0.83689452247917506</c:v>
                </c:pt>
                <c:pt idx="454">
                  <c:v>-0.843720163206647</c:v>
                </c:pt>
                <c:pt idx="455">
                  <c:v>-0.85041203621084671</c:v>
                </c:pt>
                <c:pt idx="456">
                  <c:v>-0.85696908052789589</c:v>
                </c:pt>
                <c:pt idx="457">
                  <c:v>-0.86339025657034785</c:v>
                </c:pt>
                <c:pt idx="458">
                  <c:v>-0.8696745462920108</c:v>
                </c:pt>
                <c:pt idx="459">
                  <c:v>-0.87582095334935095</c:v>
                </c:pt>
                <c:pt idx="460">
                  <c:v>-0.88182850325945983</c:v>
                </c:pt>
                <c:pt idx="461">
                  <c:v>-0.88769624355455456</c:v>
                </c:pt>
                <c:pt idx="462">
                  <c:v>-0.89342324393298445</c:v>
                </c:pt>
                <c:pt idx="463">
                  <c:v>-0.8990085964067277</c:v>
                </c:pt>
                <c:pt idx="464">
                  <c:v>-0.90445141544534879</c:v>
                </c:pt>
                <c:pt idx="465">
                  <c:v>-0.90975083811639346</c:v>
                </c:pt>
                <c:pt idx="466">
                  <c:v>-0.91490602422220291</c:v>
                </c:pt>
                <c:pt idx="467">
                  <c:v>-0.91991615643312463</c:v>
                </c:pt>
                <c:pt idx="468">
                  <c:v>-0.92478044041709373</c:v>
                </c:pt>
                <c:pt idx="469">
                  <c:v>-0.92949810496557161</c:v>
                </c:pt>
                <c:pt idx="470">
                  <c:v>-0.93406840211581788</c:v>
                </c:pt>
                <c:pt idx="471">
                  <c:v>-0.93849060726947464</c:v>
                </c:pt>
                <c:pt idx="472">
                  <c:v>-0.94276401930744913</c:v>
                </c:pt>
                <c:pt idx="473">
                  <c:v>-0.94688796070107328</c:v>
                </c:pt>
                <c:pt idx="474">
                  <c:v>-0.95086177761952073</c:v>
                </c:pt>
                <c:pt idx="475">
                  <c:v>-0.95468484003346987</c:v>
                </c:pt>
                <c:pt idx="476">
                  <c:v>-0.95835654181499241</c:v>
                </c:pt>
                <c:pt idx="477">
                  <c:v>-0.96187630083365039</c:v>
                </c:pt>
                <c:pt idx="478">
                  <c:v>-0.96524355904879122</c:v>
                </c:pt>
                <c:pt idx="479">
                  <c:v>-0.96845778259802262</c:v>
                </c:pt>
                <c:pt idx="480">
                  <c:v>-0.97151846188185254</c:v>
                </c:pt>
                <c:pt idx="481">
                  <c:v>-0.97442511164448486</c:v>
                </c:pt>
                <c:pt idx="482">
                  <c:v>-0.97717727105075436</c:v>
                </c:pt>
                <c:pt idx="483">
                  <c:v>-0.97977450375918906</c:v>
                </c:pt>
                <c:pt idx="484">
                  <c:v>-0.98221639799119032</c:v>
                </c:pt>
                <c:pt idx="485">
                  <c:v>-0.98450256659631907</c:v>
                </c:pt>
                <c:pt idx="486">
                  <c:v>-0.98663264711367571</c:v>
                </c:pt>
                <c:pt idx="487">
                  <c:v>-0.98860630182936671</c:v>
                </c:pt>
                <c:pt idx="488">
                  <c:v>-0.99042321783004816</c:v>
                </c:pt>
                <c:pt idx="489">
                  <c:v>-0.99208310705253577</c:v>
                </c:pt>
                <c:pt idx="490">
                  <c:v>-0.99358570632947618</c:v>
                </c:pt>
                <c:pt idx="491">
                  <c:v>-0.99493077743107128</c:v>
                </c:pt>
                <c:pt idx="492">
                  <c:v>-0.99611810710284798</c:v>
                </c:pt>
                <c:pt idx="493">
                  <c:v>-0.99714750709946842</c:v>
                </c:pt>
                <c:pt idx="494">
                  <c:v>-0.99801881421457617</c:v>
                </c:pt>
                <c:pt idx="495">
                  <c:v>-0.99873189030667098</c:v>
                </c:pt>
                <c:pt idx="496">
                  <c:v>-0.99928662232101095</c:v>
                </c:pt>
                <c:pt idx="497">
                  <c:v>-0.99968292230753641</c:v>
                </c:pt>
                <c:pt idx="498">
                  <c:v>-0.99992072743481442</c:v>
                </c:pt>
                <c:pt idx="499">
                  <c:v>-1</c:v>
                </c:pt>
              </c:numCache>
            </c:numRef>
          </c:xVal>
          <c:yVal>
            <c:numRef>
              <c:f>XLSTAT_20240327_121023_1_HID1!ycirclez1</c:f>
              <c:numCache>
                <c:formatCode>General</c:formatCode>
                <c:ptCount val="500"/>
                <c:pt idx="0">
                  <c:v>-3.2311393144413003E-15</c:v>
                </c:pt>
                <c:pt idx="1">
                  <c:v>-1.2591220998459735E-2</c:v>
                </c:pt>
                <c:pt idx="2">
                  <c:v>-2.5180445720141945E-2</c:v>
                </c:pt>
                <c:pt idx="3">
                  <c:v>-3.7765678204774195E-2</c:v>
                </c:pt>
                <c:pt idx="4">
                  <c:v>-5.0344923125031901E-2</c:v>
                </c:pt>
                <c:pt idx="5">
                  <c:v>-6.291618610288964E-2</c:v>
                </c:pt>
                <c:pt idx="6">
                  <c:v>-7.547747402581878E-2</c:v>
                </c:pt>
                <c:pt idx="7">
                  <c:v>-8.8026795362788374E-2</c:v>
                </c:pt>
                <c:pt idx="8">
                  <c:v>-0.10056216048001143</c:v>
                </c:pt>
                <c:pt idx="9">
                  <c:v>-0.1130815819563903</c:v>
                </c:pt>
                <c:pt idx="10">
                  <c:v>-0.12558307489861525</c:v>
                </c:pt>
                <c:pt idx="11">
                  <c:v>-0.1380646572558584</c:v>
                </c:pt>
                <c:pt idx="12">
                  <c:v>-0.15052435013401677</c:v>
                </c:pt>
                <c:pt idx="13">
                  <c:v>-0.16296017810945904</c:v>
                </c:pt>
                <c:pt idx="14">
                  <c:v>-0.17537016954221801</c:v>
                </c:pt>
                <c:pt idx="15">
                  <c:v>-0.18775235688858319</c:v>
                </c:pt>
                <c:pt idx="16">
                  <c:v>-0.20010477701304791</c:v>
                </c:pt>
                <c:pt idx="17">
                  <c:v>-0.21242547149955354</c:v>
                </c:pt>
                <c:pt idx="18">
                  <c:v>-0.22471248696198562</c:v>
                </c:pt>
                <c:pt idx="19">
                  <c:v>-0.23696387535387617</c:v>
                </c:pt>
                <c:pt idx="20">
                  <c:v>-0.24917769427725583</c:v>
                </c:pt>
                <c:pt idx="21">
                  <c:v>-0.2613520072906102</c:v>
                </c:pt>
                <c:pt idx="22">
                  <c:v>-0.27348488421589578</c:v>
                </c:pt>
                <c:pt idx="23">
                  <c:v>-0.28557440144455914</c:v>
                </c:pt>
                <c:pt idx="24">
                  <c:v>-0.29761864224251428</c:v>
                </c:pt>
                <c:pt idx="25">
                  <c:v>-0.30961569705403402</c:v>
                </c:pt>
                <c:pt idx="26">
                  <c:v>-0.32156366380449974</c:v>
                </c:pt>
                <c:pt idx="27">
                  <c:v>-0.33346064820196436</c:v>
                </c:pt>
                <c:pt idx="28">
                  <c:v>-0.345304764037486</c:v>
                </c:pt>
                <c:pt idx="29">
                  <c:v>-0.35709413348417585</c:v>
                </c:pt>
                <c:pt idx="30">
                  <c:v>-0.36882688739491704</c:v>
                </c:pt>
                <c:pt idx="31">
                  <c:v>-0.38050116559871172</c:v>
                </c:pt>
                <c:pt idx="32">
                  <c:v>-0.39211511719560044</c:v>
                </c:pt>
                <c:pt idx="33">
                  <c:v>-0.40366690085011231</c:v>
                </c:pt>
                <c:pt idx="34">
                  <c:v>-0.41515468508320219</c:v>
                </c:pt>
                <c:pt idx="35">
                  <c:v>-0.42657664856262156</c:v>
                </c:pt>
                <c:pt idx="36">
                  <c:v>-0.43793098039168077</c:v>
                </c:pt>
                <c:pt idx="37">
                  <c:v>-0.44921588039636001</c:v>
                </c:pt>
                <c:pt idx="38">
                  <c:v>-0.46042955941071717</c:v>
                </c:pt>
                <c:pt idx="39">
                  <c:v>-0.47157023956055033</c:v>
                </c:pt>
                <c:pt idx="40">
                  <c:v>-0.48263615454527298</c:v>
                </c:pt>
                <c:pt idx="41">
                  <c:v>-0.4936255499179516</c:v>
                </c:pt>
                <c:pt idx="42">
                  <c:v>-0.50453668336346336</c:v>
                </c:pt>
                <c:pt idx="43">
                  <c:v>-0.51536782497473399</c:v>
                </c:pt>
                <c:pt idx="44">
                  <c:v>-0.52611725752700511</c:v>
                </c:pt>
                <c:pt idx="45">
                  <c:v>-0.53678327675009052</c:v>
                </c:pt>
                <c:pt idx="46">
                  <c:v>-0.54736419159858218</c:v>
                </c:pt>
                <c:pt idx="47">
                  <c:v>-0.55785832451995665</c:v>
                </c:pt>
                <c:pt idx="48">
                  <c:v>-0.56826401172054075</c:v>
                </c:pt>
                <c:pt idx="49">
                  <c:v>-0.57857960342930126</c:v>
                </c:pt>
                <c:pt idx="50">
                  <c:v>-0.58880346415940599</c:v>
                </c:pt>
                <c:pt idx="51">
                  <c:v>-0.59893397296752204</c:v>
                </c:pt>
                <c:pt idx="52">
                  <c:v>-0.60896952371081003</c:v>
                </c:pt>
                <c:pt idx="53">
                  <c:v>-0.61890852530156926</c:v>
                </c:pt>
                <c:pt idx="54">
                  <c:v>-0.62874940195949613</c:v>
                </c:pt>
                <c:pt idx="55">
                  <c:v>-0.63849059346151837</c:v>
                </c:pt>
                <c:pt idx="56">
                  <c:v>-0.64813055538915954</c:v>
                </c:pt>
                <c:pt idx="57">
                  <c:v>-0.65766775937339839</c:v>
                </c:pt>
                <c:pt idx="58">
                  <c:v>-0.66710069333698618</c:v>
                </c:pt>
                <c:pt idx="59">
                  <c:v>-0.67642786173417824</c:v>
                </c:pt>
                <c:pt idx="60">
                  <c:v>-0.68564778578784435</c:v>
                </c:pt>
                <c:pt idx="61">
                  <c:v>-0.69475900372392385</c:v>
                </c:pt>
                <c:pt idx="62">
                  <c:v>-0.70376007100318139</c:v>
                </c:pt>
                <c:pt idx="63">
                  <c:v>-0.71264956055023099</c:v>
                </c:pt>
                <c:pt idx="64">
                  <c:v>-0.72142606297979406</c:v>
                </c:pt>
                <c:pt idx="65">
                  <c:v>-0.73008818682014875</c:v>
                </c:pt>
                <c:pt idx="66">
                  <c:v>-0.73863455873374106</c:v>
                </c:pt>
                <c:pt idx="67">
                  <c:v>-0.74706382373492208</c:v>
                </c:pt>
                <c:pt idx="68">
                  <c:v>-0.75537464540477328</c:v>
                </c:pt>
                <c:pt idx="69">
                  <c:v>-0.76356570610298924</c:v>
                </c:pt>
                <c:pt idx="70">
                  <c:v>-0.77163570717678376</c:v>
                </c:pt>
                <c:pt idx="71">
                  <c:v>-0.77958336916678495</c:v>
                </c:pt>
                <c:pt idx="72">
                  <c:v>-0.78740743200988572</c:v>
                </c:pt>
                <c:pt idx="73">
                  <c:v>-0.79510665523902302</c:v>
                </c:pt>
                <c:pt idx="74">
                  <c:v>-0.80267981817984635</c:v>
                </c:pt>
                <c:pt idx="75">
                  <c:v>-0.81012572014424955</c:v>
                </c:pt>
                <c:pt idx="76">
                  <c:v>-0.81744318062073507</c:v>
                </c:pt>
                <c:pt idx="77">
                  <c:v>-0.8246310394615779</c:v>
                </c:pt>
                <c:pt idx="78">
                  <c:v>-0.83168815706676069</c:v>
                </c:pt>
                <c:pt idx="79">
                  <c:v>-0.83861341456465288</c:v>
                </c:pt>
                <c:pt idx="80">
                  <c:v>-0.84540571398940179</c:v>
                </c:pt>
                <c:pt idx="81">
                  <c:v>-0.85206397845500914</c:v>
                </c:pt>
                <c:pt idx="82">
                  <c:v>-0.85858715232606742</c:v>
                </c:pt>
                <c:pt idx="83">
                  <c:v>-0.86497420138512493</c:v>
                </c:pt>
                <c:pt idx="84">
                  <c:v>-0.8712241129966557</c:v>
                </c:pt>
                <c:pt idx="85">
                  <c:v>-0.87733589626760855</c:v>
                </c:pt>
                <c:pt idx="86">
                  <c:v>-0.88330858220450814</c:v>
                </c:pt>
                <c:pt idx="87">
                  <c:v>-0.88914122386708372</c:v>
                </c:pt>
                <c:pt idx="88">
                  <c:v>-0.89483289651840248</c:v>
                </c:pt>
                <c:pt idx="89">
                  <c:v>-0.90038269777148217</c:v>
                </c:pt>
                <c:pt idx="90">
                  <c:v>-0.9057897477323591</c:v>
                </c:pt>
                <c:pt idx="91">
                  <c:v>-0.91105318913959277</c:v>
                </c:pt>
                <c:pt idx="92">
                  <c:v>-0.91617218750017881</c:v>
                </c:pt>
                <c:pt idx="93">
                  <c:v>-0.92114593122185473</c:v>
                </c:pt>
                <c:pt idx="94">
                  <c:v>-0.92597363174177405</c:v>
                </c:pt>
                <c:pt idx="95">
                  <c:v>-0.93065452365152812</c:v>
                </c:pt>
                <c:pt idx="96">
                  <c:v>-0.93518786481849892</c:v>
                </c:pt>
                <c:pt idx="97">
                  <c:v>-0.93957293650352025</c:v>
                </c:pt>
                <c:pt idx="98">
                  <c:v>-0.94380904347483008</c:v>
                </c:pt>
                <c:pt idx="99">
                  <c:v>-0.9478955141182962</c:v>
                </c:pt>
                <c:pt idx="100">
                  <c:v>-0.95183170054389787</c:v>
                </c:pt>
                <c:pt idx="101">
                  <c:v>-0.95561697868844497</c:v>
                </c:pt>
                <c:pt idx="102">
                  <c:v>-0.95925074841452074</c:v>
                </c:pt>
                <c:pt idx="103">
                  <c:v>-0.96273243360562999</c:v>
                </c:pt>
                <c:pt idx="104">
                  <c:v>-0.9660614822575404</c:v>
                </c:pt>
                <c:pt idx="105">
                  <c:v>-0.96923736656579929</c:v>
                </c:pt>
                <c:pt idx="106">
                  <c:v>-0.97225958300941495</c:v>
                </c:pt>
                <c:pt idx="107">
                  <c:v>-0.97512765243068744</c:v>
                </c:pt>
                <c:pt idx="108">
                  <c:v>-0.97784112011117641</c:v>
                </c:pt>
                <c:pt idx="109">
                  <c:v>-0.98039955584379457</c:v>
                </c:pt>
                <c:pt idx="110">
                  <c:v>-0.98280255400101535</c:v>
                </c:pt>
                <c:pt idx="111">
                  <c:v>-0.98504973359918258</c:v>
                </c:pt>
                <c:pt idx="112">
                  <c:v>-0.98714073835891369</c:v>
                </c:pt>
                <c:pt idx="113">
                  <c:v>-0.98907523676158671</c:v>
                </c:pt>
                <c:pt idx="114">
                  <c:v>-0.99085292210190001</c:v>
                </c:pt>
                <c:pt idx="115">
                  <c:v>-0.99247351253649974</c:v>
                </c:pt>
                <c:pt idx="116">
                  <c:v>-0.99393675112866398</c:v>
                </c:pt>
                <c:pt idx="117">
                  <c:v>-0.99524240588903934</c:v>
                </c:pt>
                <c:pt idx="118">
                  <c:v>-0.99639026981242185</c:v>
                </c:pt>
                <c:pt idx="119">
                  <c:v>-0.99738016091057591</c:v>
                </c:pt>
                <c:pt idx="120">
                  <c:v>-0.99821192224108835</c:v>
                </c:pt>
                <c:pt idx="121">
                  <c:v>-0.99888542193225072</c:v>
                </c:pt>
                <c:pt idx="122">
                  <c:v>-0.99940055320396648</c:v>
                </c:pt>
                <c:pt idx="123">
                  <c:v>-0.99975723438468123</c:v>
                </c:pt>
                <c:pt idx="124">
                  <c:v>-0.99995540892433044</c:v>
                </c:pt>
                <c:pt idx="125">
                  <c:v>-0.99999504540330608</c:v>
                </c:pt>
                <c:pt idx="126">
                  <c:v>-0.9998761375374372</c:v>
                </c:pt>
                <c:pt idx="127">
                  <c:v>-0.99959870417898711</c:v>
                </c:pt>
                <c:pt idx="128">
                  <c:v>-0.99916278931366376</c:v>
                </c:pt>
                <c:pt idx="129">
                  <c:v>-0.99856846205364613</c:v>
                </c:pt>
                <c:pt idx="130">
                  <c:v>-0.99781581662662744</c:v>
                </c:pt>
                <c:pt idx="131">
                  <c:v>-0.99690497236087472</c:v>
                </c:pt>
                <c:pt idx="132">
                  <c:v>-0.99583607366631099</c:v>
                </c:pt>
                <c:pt idx="133">
                  <c:v>-0.99460929001161924</c:v>
                </c:pt>
                <c:pt idx="134">
                  <c:v>-0.99322481589737377</c:v>
                </c:pt>
                <c:pt idx="135">
                  <c:v>-0.99168287082520357</c:v>
                </c:pt>
                <c:pt idx="136">
                  <c:v>-0.98998369926299112</c:v>
                </c:pt>
                <c:pt idx="137">
                  <c:v>-0.98812757060611334</c:v>
                </c:pt>
                <c:pt idx="138">
                  <c:v>-0.98611477913473</c:v>
                </c:pt>
                <c:pt idx="139">
                  <c:v>-0.98394564396712747</c:v>
                </c:pt>
                <c:pt idx="140">
                  <c:v>-0.98162050900912357</c:v>
                </c:pt>
                <c:pt idx="141">
                  <c:v>-0.97913974289954353</c:v>
                </c:pt>
                <c:pt idx="142">
                  <c:v>-0.97650373895177345</c:v>
                </c:pt>
                <c:pt idx="143">
                  <c:v>-0.9737129150914029</c:v>
                </c:pt>
                <c:pt idx="144">
                  <c:v>-0.97076771378996474</c:v>
                </c:pt>
                <c:pt idx="145">
                  <c:v>-0.96766860199478322</c:v>
                </c:pt>
                <c:pt idx="146">
                  <c:v>-0.96441607105494198</c:v>
                </c:pt>
                <c:pt idx="147">
                  <c:v>-0.96101063664338282</c:v>
                </c:pt>
                <c:pt idx="148">
                  <c:v>-0.95745283867514874</c:v>
                </c:pt>
                <c:pt idx="149">
                  <c:v>-0.95374324122178211</c:v>
                </c:pt>
                <c:pt idx="150">
                  <c:v>-0.94988243242189507</c:v>
                </c:pt>
                <c:pt idx="151">
                  <c:v>-0.94587102438792203</c:v>
                </c:pt>
                <c:pt idx="152">
                  <c:v>-0.94170965310907273</c:v>
                </c:pt>
                <c:pt idx="153">
                  <c:v>-0.93739897835049901</c:v>
                </c:pt>
                <c:pt idx="154">
                  <c:v>-0.93293968354869272</c:v>
                </c:pt>
                <c:pt idx="155">
                  <c:v>-0.92833247570312916</c:v>
                </c:pt>
                <c:pt idx="156">
                  <c:v>-0.92357808526417717</c:v>
                </c:pt>
                <c:pt idx="157">
                  <c:v>-0.91867726601728883</c:v>
                </c:pt>
                <c:pt idx="158">
                  <c:v>-0.9136307949634902</c:v>
                </c:pt>
                <c:pt idx="159">
                  <c:v>-0.9084394721961927</c:v>
                </c:pt>
                <c:pt idx="160">
                  <c:v>-0.90310412077434099</c:v>
                </c:pt>
                <c:pt idx="161">
                  <c:v>-0.89762558659192215</c:v>
                </c:pt>
                <c:pt idx="162">
                  <c:v>-0.89200473824385229</c:v>
                </c:pt>
                <c:pt idx="163">
                  <c:v>-0.88624246688826536</c:v>
                </c:pt>
                <c:pt idx="164">
                  <c:v>-0.88033968610522495</c:v>
                </c:pt>
                <c:pt idx="165">
                  <c:v>-0.87429733175187974</c:v>
                </c:pt>
                <c:pt idx="166">
                  <c:v>-0.86811636181408813</c:v>
                </c:pt>
                <c:pt idx="167">
                  <c:v>-0.86179775625453536</c:v>
                </c:pt>
                <c:pt idx="168">
                  <c:v>-0.85534251685736318</c:v>
                </c:pt>
                <c:pt idx="169">
                  <c:v>-0.84875166706934335</c:v>
                </c:pt>
                <c:pt idx="170">
                  <c:v>-0.84202625183761515</c:v>
                </c:pt>
                <c:pt idx="171">
                  <c:v>-0.83516733744401306</c:v>
                </c:pt>
                <c:pt idx="172">
                  <c:v>-0.8281760113360136</c:v>
                </c:pt>
                <c:pt idx="173">
                  <c:v>-0.82105338195432642</c:v>
                </c:pt>
                <c:pt idx="174">
                  <c:v>-0.81380057855715537</c:v>
                </c:pt>
                <c:pt idx="175">
                  <c:v>-0.80641875104116034</c:v>
                </c:pt>
                <c:pt idx="176">
                  <c:v>-0.79890906975914755</c:v>
                </c:pt>
                <c:pt idx="177">
                  <c:v>-0.79127272533451476</c:v>
                </c:pt>
                <c:pt idx="178">
                  <c:v>-0.78351092847248416</c:v>
                </c:pt>
                <c:pt idx="179">
                  <c:v>-0.77562490976815157</c:v>
                </c:pt>
                <c:pt idx="180">
                  <c:v>-0.76761591951138042</c:v>
                </c:pt>
                <c:pt idx="181">
                  <c:v>-0.75948522748857461</c:v>
                </c:pt>
                <c:pt idx="182">
                  <c:v>-0.75123412278136181</c:v>
                </c:pt>
                <c:pt idx="183">
                  <c:v>-0.74286391356221293</c:v>
                </c:pt>
                <c:pt idx="184">
                  <c:v>-0.73437592688703979</c:v>
                </c:pt>
                <c:pt idx="185">
                  <c:v>-0.72577150848479688</c:v>
                </c:pt>
                <c:pt idx="186">
                  <c:v>-0.71705202254412126</c:v>
                </c:pt>
                <c:pt idx="187">
                  <c:v>-0.70821885149704789</c:v>
                </c:pt>
                <c:pt idx="188">
                  <c:v>-0.69927339579983261</c:v>
                </c:pt>
                <c:pt idx="189">
                  <c:v>-0.6902170737109149</c:v>
                </c:pt>
                <c:pt idx="190">
                  <c:v>-0.6810513210660607</c:v>
                </c:pt>
                <c:pt idx="191">
                  <c:v>-0.67177759105071866</c:v>
                </c:pt>
                <c:pt idx="192">
                  <c:v>-0.66239735396962285</c:v>
                </c:pt>
                <c:pt idx="193">
                  <c:v>-0.65291209701368369</c:v>
                </c:pt>
                <c:pt idx="194">
                  <c:v>-0.64332332402420278</c:v>
                </c:pt>
                <c:pt idx="195">
                  <c:v>-0.63363255525444295</c:v>
                </c:pt>
                <c:pt idx="196">
                  <c:v>-0.62384132712860307</c:v>
                </c:pt>
                <c:pt idx="197">
                  <c:v>-0.61395119199822235</c:v>
                </c:pt>
                <c:pt idx="198">
                  <c:v>-0.60396371789606418</c:v>
                </c:pt>
                <c:pt idx="199">
                  <c:v>-0.59388048828751272</c:v>
                </c:pt>
                <c:pt idx="200">
                  <c:v>-0.58370310181952068</c:v>
                </c:pt>
                <c:pt idx="201">
                  <c:v>-0.57343317206715205</c:v>
                </c:pt>
                <c:pt idx="202">
                  <c:v>-0.56307232727775902</c:v>
                </c:pt>
                <c:pt idx="203">
                  <c:v>-0.55262221011282897</c:v>
                </c:pt>
                <c:pt idx="204">
                  <c:v>-0.54208447738755017</c:v>
                </c:pt>
                <c:pt idx="205">
                  <c:v>-0.53146079980813188</c:v>
                </c:pt>
                <c:pt idx="206">
                  <c:v>-0.52075286170692059</c:v>
                </c:pt>
                <c:pt idx="207">
                  <c:v>-0.50996236077535817</c:v>
                </c:pt>
                <c:pt idx="208">
                  <c:v>-0.49909100779482252</c:v>
                </c:pt>
                <c:pt idx="209">
                  <c:v>-0.48814052636538874</c:v>
                </c:pt>
                <c:pt idx="210">
                  <c:v>-0.47711265263256231</c:v>
                </c:pt>
                <c:pt idx="211">
                  <c:v>-0.46600913501202273</c:v>
                </c:pt>
                <c:pt idx="212">
                  <c:v>-0.45483173391241832</c:v>
                </c:pt>
                <c:pt idx="213">
                  <c:v>-0.44358222145626325</c:v>
                </c:pt>
                <c:pt idx="214">
                  <c:v>-0.43226238119897725</c:v>
                </c:pt>
                <c:pt idx="215">
                  <c:v>-0.4208740078461094</c:v>
                </c:pt>
                <c:pt idx="216">
                  <c:v>-0.40941890696879712</c:v>
                </c:pt>
                <c:pt idx="217">
                  <c:v>-0.39789889471750334</c:v>
                </c:pt>
                <c:pt idx="218">
                  <c:v>-0.38631579753407186</c:v>
                </c:pt>
                <c:pt idx="219">
                  <c:v>-0.37467145186215534</c:v>
                </c:pt>
                <c:pt idx="220">
                  <c:v>-0.3629677038560572</c:v>
                </c:pt>
                <c:pt idx="221">
                  <c:v>-0.35120640908803058</c:v>
                </c:pt>
                <c:pt idx="222">
                  <c:v>-0.3393894322540873</c:v>
                </c:pt>
                <c:pt idx="223">
                  <c:v>-0.32751864687836102</c:v>
                </c:pt>
                <c:pt idx="224">
                  <c:v>-0.31559593501606631</c:v>
                </c:pt>
                <c:pt idx="225">
                  <c:v>-0.30362318695510926</c:v>
                </c:pt>
                <c:pt idx="226">
                  <c:v>-0.29160230091639305</c:v>
                </c:pt>
                <c:pt idx="227">
                  <c:v>-0.27953518275286143</c:v>
                </c:pt>
                <c:pt idx="228">
                  <c:v>-0.26742374564733634</c:v>
                </c:pt>
                <c:pt idx="229">
                  <c:v>-0.25526990980919356</c:v>
                </c:pt>
                <c:pt idx="230">
                  <c:v>-0.24307560216992019</c:v>
                </c:pt>
                <c:pt idx="231">
                  <c:v>-0.23084275607761018</c:v>
                </c:pt>
                <c:pt idx="232">
                  <c:v>-0.21857331099044294</c:v>
                </c:pt>
                <c:pt idx="233">
                  <c:v>-0.206269212169189</c:v>
                </c:pt>
                <c:pt idx="234">
                  <c:v>-0.1939324103687996</c:v>
                </c:pt>
                <c:pt idx="235">
                  <c:v>-0.18156486152912546</c:v>
                </c:pt>
                <c:pt idx="236">
                  <c:v>-0.16916852646480929</c:v>
                </c:pt>
                <c:pt idx="237">
                  <c:v>-0.15674537055440954</c:v>
                </c:pt>
                <c:pt idx="238">
                  <c:v>-0.14429736342880053</c:v>
                </c:pt>
                <c:pt idx="239">
                  <c:v>-0.13182647865889446</c:v>
                </c:pt>
                <c:pt idx="240">
                  <c:v>-0.11933469344274253</c:v>
                </c:pt>
                <c:pt idx="241">
                  <c:v>-0.1068239882920613</c:v>
                </c:pt>
                <c:pt idx="242">
                  <c:v>-9.4296346718229507E-2</c:v>
                </c:pt>
                <c:pt idx="243">
                  <c:v>-8.1753754917813268E-2</c:v>
                </c:pt>
                <c:pt idx="244">
                  <c:v>-6.919820145766567E-2</c:v>
                </c:pt>
                <c:pt idx="245">
                  <c:v>-5.6631676959646479E-2</c:v>
                </c:pt>
                <c:pt idx="246">
                  <c:v>-4.4056173785020115E-2</c:v>
                </c:pt>
                <c:pt idx="247">
                  <c:v>-3.1473685718577782E-2</c:v>
                </c:pt>
                <c:pt idx="248">
                  <c:v>-1.8886207652529921E-2</c:v>
                </c:pt>
                <c:pt idx="249">
                  <c:v>-6.2957352702271195E-3</c:v>
                </c:pt>
                <c:pt idx="250">
                  <c:v>6.295735270244439E-3</c:v>
                </c:pt>
                <c:pt idx="251">
                  <c:v>1.8886207652546793E-2</c:v>
                </c:pt>
                <c:pt idx="252">
                  <c:v>3.1473685718595094E-2</c:v>
                </c:pt>
                <c:pt idx="253">
                  <c:v>4.4056173785037421E-2</c:v>
                </c:pt>
                <c:pt idx="254">
                  <c:v>5.6631676959663327E-2</c:v>
                </c:pt>
                <c:pt idx="255">
                  <c:v>6.9198201457682948E-2</c:v>
                </c:pt>
                <c:pt idx="256">
                  <c:v>8.1753754917830532E-2</c:v>
                </c:pt>
                <c:pt idx="257">
                  <c:v>9.4296346718246313E-2</c:v>
                </c:pt>
                <c:pt idx="258">
                  <c:v>0.10682398829207852</c:v>
                </c:pt>
                <c:pt idx="259">
                  <c:v>0.11933469344275972</c:v>
                </c:pt>
                <c:pt idx="260">
                  <c:v>0.13182647865891117</c:v>
                </c:pt>
                <c:pt idx="261">
                  <c:v>0.14429736342881769</c:v>
                </c:pt>
                <c:pt idx="262">
                  <c:v>0.15674537055442664</c:v>
                </c:pt>
                <c:pt idx="263">
                  <c:v>0.16916852646482591</c:v>
                </c:pt>
                <c:pt idx="264">
                  <c:v>0.1815648615291425</c:v>
                </c:pt>
                <c:pt idx="265">
                  <c:v>0.19393241036881659</c:v>
                </c:pt>
                <c:pt idx="266">
                  <c:v>0.20626921216920552</c:v>
                </c:pt>
                <c:pt idx="267">
                  <c:v>0.21857331099045985</c:v>
                </c:pt>
                <c:pt idx="268">
                  <c:v>0.23084275607762703</c:v>
                </c:pt>
                <c:pt idx="269">
                  <c:v>0.24307560216993654</c:v>
                </c:pt>
                <c:pt idx="270">
                  <c:v>0.25526990980921033</c:v>
                </c:pt>
                <c:pt idx="271">
                  <c:v>0.267423745647353</c:v>
                </c:pt>
                <c:pt idx="272">
                  <c:v>0.27953518275287759</c:v>
                </c:pt>
                <c:pt idx="273">
                  <c:v>0.29160230091640965</c:v>
                </c:pt>
                <c:pt idx="274">
                  <c:v>0.3036231869551258</c:v>
                </c:pt>
                <c:pt idx="275">
                  <c:v>0.3155959350160823</c:v>
                </c:pt>
                <c:pt idx="276">
                  <c:v>0.3275186468783774</c:v>
                </c:pt>
                <c:pt idx="277">
                  <c:v>0.33938943225410362</c:v>
                </c:pt>
                <c:pt idx="278">
                  <c:v>0.35120640908804635</c:v>
                </c:pt>
                <c:pt idx="279">
                  <c:v>0.36296770385607335</c:v>
                </c:pt>
                <c:pt idx="280">
                  <c:v>0.37467145186217138</c:v>
                </c:pt>
                <c:pt idx="281">
                  <c:v>0.3863157975340874</c:v>
                </c:pt>
                <c:pt idx="282">
                  <c:v>0.39789889471751921</c:v>
                </c:pt>
                <c:pt idx="283">
                  <c:v>0.40941890696881295</c:v>
                </c:pt>
                <c:pt idx="284">
                  <c:v>0.42087400784612472</c:v>
                </c:pt>
                <c:pt idx="285">
                  <c:v>0.43226238119899291</c:v>
                </c:pt>
                <c:pt idx="286">
                  <c:v>0.44358222145627879</c:v>
                </c:pt>
                <c:pt idx="287">
                  <c:v>0.45483173391243337</c:v>
                </c:pt>
                <c:pt idx="288">
                  <c:v>0.46600913501203806</c:v>
                </c:pt>
                <c:pt idx="289">
                  <c:v>0.47711265263257752</c:v>
                </c:pt>
                <c:pt idx="290">
                  <c:v>0.48814052636540345</c:v>
                </c:pt>
                <c:pt idx="291">
                  <c:v>0.49909100779483756</c:v>
                </c:pt>
                <c:pt idx="292">
                  <c:v>0.50996236077537316</c:v>
                </c:pt>
                <c:pt idx="293">
                  <c:v>0.52075286170693491</c:v>
                </c:pt>
                <c:pt idx="294">
                  <c:v>0.53146079980814653</c:v>
                </c:pt>
                <c:pt idx="295">
                  <c:v>0.54208447738756471</c:v>
                </c:pt>
                <c:pt idx="296">
                  <c:v>0.55262221011284307</c:v>
                </c:pt>
                <c:pt idx="297">
                  <c:v>0.56307232727777323</c:v>
                </c:pt>
                <c:pt idx="298">
                  <c:v>0.57343317206716626</c:v>
                </c:pt>
                <c:pt idx="299">
                  <c:v>0.58370310181953444</c:v>
                </c:pt>
                <c:pt idx="300">
                  <c:v>0.59388048828752671</c:v>
                </c:pt>
                <c:pt idx="301">
                  <c:v>0.60396371789607795</c:v>
                </c:pt>
                <c:pt idx="302">
                  <c:v>0.61395119199823567</c:v>
                </c:pt>
                <c:pt idx="303">
                  <c:v>0.62384132712861662</c:v>
                </c:pt>
                <c:pt idx="304">
                  <c:v>0.63363255525445639</c:v>
                </c:pt>
                <c:pt idx="305">
                  <c:v>0.64332332402421566</c:v>
                </c:pt>
                <c:pt idx="306">
                  <c:v>0.65291209701369679</c:v>
                </c:pt>
                <c:pt idx="307">
                  <c:v>0.66239735396963551</c:v>
                </c:pt>
                <c:pt idx="308">
                  <c:v>0.6717775910507312</c:v>
                </c:pt>
                <c:pt idx="309">
                  <c:v>0.68105132106607336</c:v>
                </c:pt>
                <c:pt idx="310">
                  <c:v>0.69021707371092711</c:v>
                </c:pt>
                <c:pt idx="311">
                  <c:v>0.69927339579984471</c:v>
                </c:pt>
                <c:pt idx="312">
                  <c:v>0.7082188514970601</c:v>
                </c:pt>
                <c:pt idx="313">
                  <c:v>0.71705202254413303</c:v>
                </c:pt>
                <c:pt idx="314">
                  <c:v>0.72577150848480843</c:v>
                </c:pt>
                <c:pt idx="315">
                  <c:v>0.73437592688705156</c:v>
                </c:pt>
                <c:pt idx="316">
                  <c:v>0.74286391356222425</c:v>
                </c:pt>
                <c:pt idx="317">
                  <c:v>0.75123412278137291</c:v>
                </c:pt>
                <c:pt idx="318">
                  <c:v>0.7594852274885856</c:v>
                </c:pt>
                <c:pt idx="319">
                  <c:v>0.76761591951139119</c:v>
                </c:pt>
                <c:pt idx="320">
                  <c:v>0.77562490976816245</c:v>
                </c:pt>
                <c:pt idx="321">
                  <c:v>0.78351092847249459</c:v>
                </c:pt>
                <c:pt idx="322">
                  <c:v>0.79127272533452508</c:v>
                </c:pt>
                <c:pt idx="323">
                  <c:v>0.79890906975915799</c:v>
                </c:pt>
                <c:pt idx="324">
                  <c:v>0.80641875104117022</c:v>
                </c:pt>
                <c:pt idx="325">
                  <c:v>0.81380057855716526</c:v>
                </c:pt>
                <c:pt idx="326">
                  <c:v>0.8210533819543363</c:v>
                </c:pt>
                <c:pt idx="327">
                  <c:v>0.82817601133602303</c:v>
                </c:pt>
                <c:pt idx="328">
                  <c:v>0.83516733744402227</c:v>
                </c:pt>
                <c:pt idx="329">
                  <c:v>0.84202625183762447</c:v>
                </c:pt>
                <c:pt idx="330">
                  <c:v>0.84875166706935223</c:v>
                </c:pt>
                <c:pt idx="331">
                  <c:v>0.85534251685737195</c:v>
                </c:pt>
                <c:pt idx="332">
                  <c:v>0.86179775625454413</c:v>
                </c:pt>
                <c:pt idx="333">
                  <c:v>0.86811636181409657</c:v>
                </c:pt>
                <c:pt idx="334">
                  <c:v>0.87429733175188784</c:v>
                </c:pt>
                <c:pt idx="335">
                  <c:v>0.88033968610523317</c:v>
                </c:pt>
                <c:pt idx="336">
                  <c:v>0.88624246688827313</c:v>
                </c:pt>
                <c:pt idx="337">
                  <c:v>0.89200473824385995</c:v>
                </c:pt>
                <c:pt idx="338">
                  <c:v>0.89762558659192981</c:v>
                </c:pt>
                <c:pt idx="339">
                  <c:v>0.90310412077434821</c:v>
                </c:pt>
                <c:pt idx="340">
                  <c:v>0.90843947219619969</c:v>
                </c:pt>
                <c:pt idx="341">
                  <c:v>0.91363079496349719</c:v>
                </c:pt>
                <c:pt idx="342">
                  <c:v>0.91867726601729538</c:v>
                </c:pt>
                <c:pt idx="343">
                  <c:v>0.92357808526418372</c:v>
                </c:pt>
                <c:pt idx="344">
                  <c:v>0.9283324757031356</c:v>
                </c:pt>
                <c:pt idx="345">
                  <c:v>0.93293968354869872</c:v>
                </c:pt>
                <c:pt idx="346">
                  <c:v>0.93739897835050501</c:v>
                </c:pt>
                <c:pt idx="347">
                  <c:v>0.9417096531090785</c:v>
                </c:pt>
                <c:pt idx="348">
                  <c:v>0.94587102438792747</c:v>
                </c:pt>
                <c:pt idx="349">
                  <c:v>0.9498824324219004</c:v>
                </c:pt>
                <c:pt idx="350">
                  <c:v>0.95374324122178733</c:v>
                </c:pt>
                <c:pt idx="351">
                  <c:v>0.95745283867515352</c:v>
                </c:pt>
                <c:pt idx="352">
                  <c:v>0.96101063664338759</c:v>
                </c:pt>
                <c:pt idx="353">
                  <c:v>0.96441607105494653</c:v>
                </c:pt>
                <c:pt idx="354">
                  <c:v>0.96766860199478744</c:v>
                </c:pt>
                <c:pt idx="355">
                  <c:v>0.97076771378996884</c:v>
                </c:pt>
                <c:pt idx="356">
                  <c:v>0.97371291509140678</c:v>
                </c:pt>
                <c:pt idx="357">
                  <c:v>0.976503738951777</c:v>
                </c:pt>
                <c:pt idx="358">
                  <c:v>0.97913974289954697</c:v>
                </c:pt>
                <c:pt idx="359">
                  <c:v>0.9816205090091269</c:v>
                </c:pt>
                <c:pt idx="360">
                  <c:v>0.98394564396713047</c:v>
                </c:pt>
                <c:pt idx="361">
                  <c:v>0.98611477913473278</c:v>
                </c:pt>
                <c:pt idx="362">
                  <c:v>0.988127570606116</c:v>
                </c:pt>
                <c:pt idx="363">
                  <c:v>0.98998369926299346</c:v>
                </c:pt>
                <c:pt idx="364">
                  <c:v>0.99168287082520579</c:v>
                </c:pt>
                <c:pt idx="365">
                  <c:v>0.99322481589737577</c:v>
                </c:pt>
                <c:pt idx="366">
                  <c:v>0.99460929001162102</c:v>
                </c:pt>
                <c:pt idx="367">
                  <c:v>0.99583607366631266</c:v>
                </c:pt>
                <c:pt idx="368">
                  <c:v>0.99690497236087605</c:v>
                </c:pt>
                <c:pt idx="369">
                  <c:v>0.99781581662662855</c:v>
                </c:pt>
                <c:pt idx="370">
                  <c:v>0.99856846205364713</c:v>
                </c:pt>
                <c:pt idx="371">
                  <c:v>0.99916278931366442</c:v>
                </c:pt>
                <c:pt idx="372">
                  <c:v>0.99959870417898766</c:v>
                </c:pt>
                <c:pt idx="373">
                  <c:v>0.99987613753743754</c:v>
                </c:pt>
                <c:pt idx="374">
                  <c:v>0.99999504540330608</c:v>
                </c:pt>
                <c:pt idx="375">
                  <c:v>0.99995540892433032</c:v>
                </c:pt>
                <c:pt idx="376">
                  <c:v>0.99975723438468078</c:v>
                </c:pt>
                <c:pt idx="377">
                  <c:v>0.99940055320396592</c:v>
                </c:pt>
                <c:pt idx="378">
                  <c:v>0.99888542193224994</c:v>
                </c:pt>
                <c:pt idx="379">
                  <c:v>0.99821192224108735</c:v>
                </c:pt>
                <c:pt idx="380">
                  <c:v>0.99738016091057469</c:v>
                </c:pt>
                <c:pt idx="381">
                  <c:v>0.9963902698124204</c:v>
                </c:pt>
                <c:pt idx="382">
                  <c:v>0.99524240588903767</c:v>
                </c:pt>
                <c:pt idx="383">
                  <c:v>0.99393675112866198</c:v>
                </c:pt>
                <c:pt idx="384">
                  <c:v>0.99247351253649763</c:v>
                </c:pt>
                <c:pt idx="385">
                  <c:v>0.99085292210189779</c:v>
                </c:pt>
                <c:pt idx="386">
                  <c:v>0.98907523676158415</c:v>
                </c:pt>
                <c:pt idx="387">
                  <c:v>0.98714073835891092</c:v>
                </c:pt>
                <c:pt idx="388">
                  <c:v>0.98504973359917958</c:v>
                </c:pt>
                <c:pt idx="389">
                  <c:v>0.98280255400101213</c:v>
                </c:pt>
                <c:pt idx="390">
                  <c:v>0.98039955584379113</c:v>
                </c:pt>
                <c:pt idx="391">
                  <c:v>0.97784112011117286</c:v>
                </c:pt>
                <c:pt idx="392">
                  <c:v>0.97512765243068356</c:v>
                </c:pt>
                <c:pt idx="393">
                  <c:v>0.97225958300941084</c:v>
                </c:pt>
                <c:pt idx="394">
                  <c:v>0.96923736656579507</c:v>
                </c:pt>
                <c:pt idx="395">
                  <c:v>0.96606148225753585</c:v>
                </c:pt>
                <c:pt idx="396">
                  <c:v>0.96273243360562522</c:v>
                </c:pt>
                <c:pt idx="397">
                  <c:v>0.95925074841451585</c:v>
                </c:pt>
                <c:pt idx="398">
                  <c:v>0.95561697868843987</c:v>
                </c:pt>
                <c:pt idx="399">
                  <c:v>0.95183170054389243</c:v>
                </c:pt>
                <c:pt idx="400">
                  <c:v>0.94789551411829076</c:v>
                </c:pt>
                <c:pt idx="401">
                  <c:v>0.94380904347482431</c:v>
                </c:pt>
                <c:pt idx="402">
                  <c:v>0.93957293650351426</c:v>
                </c:pt>
                <c:pt idx="403">
                  <c:v>0.93518786481849292</c:v>
                </c:pt>
                <c:pt idx="404">
                  <c:v>0.93065452365152179</c:v>
                </c:pt>
                <c:pt idx="405">
                  <c:v>0.92597363174176739</c:v>
                </c:pt>
                <c:pt idx="406">
                  <c:v>0.92114593122184818</c:v>
                </c:pt>
                <c:pt idx="407">
                  <c:v>0.91617218750017182</c:v>
                </c:pt>
                <c:pt idx="408">
                  <c:v>0.91105318913958555</c:v>
                </c:pt>
                <c:pt idx="409">
                  <c:v>0.90578974773235199</c:v>
                </c:pt>
                <c:pt idx="410">
                  <c:v>0.90038269777147462</c:v>
                </c:pt>
                <c:pt idx="411">
                  <c:v>0.8948328965183947</c:v>
                </c:pt>
                <c:pt idx="412">
                  <c:v>0.88914122386707595</c:v>
                </c:pt>
                <c:pt idx="413">
                  <c:v>0.88330858220450004</c:v>
                </c:pt>
                <c:pt idx="414">
                  <c:v>0.87733589626760022</c:v>
                </c:pt>
                <c:pt idx="415">
                  <c:v>0.87122411299664748</c:v>
                </c:pt>
                <c:pt idx="416">
                  <c:v>0.86497420138511627</c:v>
                </c:pt>
                <c:pt idx="417">
                  <c:v>0.85858715232605853</c:v>
                </c:pt>
                <c:pt idx="418">
                  <c:v>0.85206397845500026</c:v>
                </c:pt>
                <c:pt idx="419">
                  <c:v>0.84540571398939246</c:v>
                </c:pt>
                <c:pt idx="420">
                  <c:v>0.83861341456464344</c:v>
                </c:pt>
                <c:pt idx="421">
                  <c:v>0.83168815706675137</c:v>
                </c:pt>
                <c:pt idx="422">
                  <c:v>0.82463103946156813</c:v>
                </c:pt>
                <c:pt idx="423">
                  <c:v>0.81744318062072507</c:v>
                </c:pt>
                <c:pt idx="424">
                  <c:v>0.81012572014423967</c:v>
                </c:pt>
                <c:pt idx="425">
                  <c:v>0.80267981817983602</c:v>
                </c:pt>
                <c:pt idx="426">
                  <c:v>0.79510665523901247</c:v>
                </c:pt>
                <c:pt idx="427">
                  <c:v>0.7874074320098754</c:v>
                </c:pt>
                <c:pt idx="428">
                  <c:v>0.77958336916677407</c:v>
                </c:pt>
                <c:pt idx="429">
                  <c:v>0.77163570717677277</c:v>
                </c:pt>
                <c:pt idx="430">
                  <c:v>0.76356570610297836</c:v>
                </c:pt>
                <c:pt idx="431">
                  <c:v>0.75537464540476196</c:v>
                </c:pt>
                <c:pt idx="432">
                  <c:v>0.74706382373491054</c:v>
                </c:pt>
                <c:pt idx="433">
                  <c:v>0.73863455873372974</c:v>
                </c:pt>
                <c:pt idx="434">
                  <c:v>0.73008818682013699</c:v>
                </c:pt>
                <c:pt idx="435">
                  <c:v>0.72142606297978207</c:v>
                </c:pt>
                <c:pt idx="436">
                  <c:v>0.71264956055021922</c:v>
                </c:pt>
                <c:pt idx="437">
                  <c:v>0.70376007100316906</c:v>
                </c:pt>
                <c:pt idx="438">
                  <c:v>0.69475900372391142</c:v>
                </c:pt>
                <c:pt idx="439">
                  <c:v>0.68564778578783214</c:v>
                </c:pt>
                <c:pt idx="440">
                  <c:v>0.67642786173416547</c:v>
                </c:pt>
                <c:pt idx="441">
                  <c:v>0.6671006933369733</c:v>
                </c:pt>
                <c:pt idx="442">
                  <c:v>0.65766775937338562</c:v>
                </c:pt>
                <c:pt idx="443">
                  <c:v>0.64813055538914632</c:v>
                </c:pt>
                <c:pt idx="444">
                  <c:v>0.63849059346150505</c:v>
                </c:pt>
                <c:pt idx="445">
                  <c:v>0.62874940195948303</c:v>
                </c:pt>
                <c:pt idx="446">
                  <c:v>0.61890852530155571</c:v>
                </c:pt>
                <c:pt idx="447">
                  <c:v>0.60896952371079627</c:v>
                </c:pt>
                <c:pt idx="448">
                  <c:v>0.59893397296750861</c:v>
                </c:pt>
                <c:pt idx="449">
                  <c:v>0.588803464159392</c:v>
                </c:pt>
                <c:pt idx="450">
                  <c:v>0.57857960342928716</c:v>
                </c:pt>
                <c:pt idx="451">
                  <c:v>0.56826401172052687</c:v>
                </c:pt>
                <c:pt idx="452">
                  <c:v>0.55785832451994222</c:v>
                </c:pt>
                <c:pt idx="453">
                  <c:v>0.54736419159856775</c:v>
                </c:pt>
                <c:pt idx="454">
                  <c:v>0.5367832767500762</c:v>
                </c:pt>
                <c:pt idx="455">
                  <c:v>0.52611725752699035</c:v>
                </c:pt>
                <c:pt idx="456">
                  <c:v>0.51536782497471911</c:v>
                </c:pt>
                <c:pt idx="457">
                  <c:v>0.50453668336344881</c:v>
                </c:pt>
                <c:pt idx="458">
                  <c:v>0.4936255499179365</c:v>
                </c:pt>
                <c:pt idx="459">
                  <c:v>0.48263615454525777</c:v>
                </c:pt>
                <c:pt idx="460">
                  <c:v>0.47157023956053545</c:v>
                </c:pt>
                <c:pt idx="461">
                  <c:v>0.46042955941070179</c:v>
                </c:pt>
                <c:pt idx="462">
                  <c:v>0.44921588039634452</c:v>
                </c:pt>
                <c:pt idx="463">
                  <c:v>0.43793098039166556</c:v>
                </c:pt>
                <c:pt idx="464">
                  <c:v>0.42657664856260591</c:v>
                </c:pt>
                <c:pt idx="465">
                  <c:v>0.41515468508318643</c:v>
                </c:pt>
                <c:pt idx="466">
                  <c:v>0.40366690085009682</c:v>
                </c:pt>
                <c:pt idx="467">
                  <c:v>0.39211511719558451</c:v>
                </c:pt>
                <c:pt idx="468">
                  <c:v>0.38050116559869573</c:v>
                </c:pt>
                <c:pt idx="469">
                  <c:v>0.36882688739490138</c:v>
                </c:pt>
                <c:pt idx="470">
                  <c:v>0.35709413348415964</c:v>
                </c:pt>
                <c:pt idx="471">
                  <c:v>0.34530476403746974</c:v>
                </c:pt>
                <c:pt idx="472">
                  <c:v>0.33346064820194843</c:v>
                </c:pt>
                <c:pt idx="473">
                  <c:v>0.32156366380448331</c:v>
                </c:pt>
                <c:pt idx="474">
                  <c:v>0.30961569705401759</c:v>
                </c:pt>
                <c:pt idx="475">
                  <c:v>0.29761864224249818</c:v>
                </c:pt>
                <c:pt idx="476">
                  <c:v>0.28557440144454255</c:v>
                </c:pt>
                <c:pt idx="477">
                  <c:v>0.27348488421587913</c:v>
                </c:pt>
                <c:pt idx="478">
                  <c:v>0.26135200729059388</c:v>
                </c:pt>
                <c:pt idx="479">
                  <c:v>0.24917769427723904</c:v>
                </c:pt>
                <c:pt idx="480">
                  <c:v>0.23696387535385935</c:v>
                </c:pt>
                <c:pt idx="481">
                  <c:v>0.22471248696196916</c:v>
                </c:pt>
                <c:pt idx="482">
                  <c:v>0.21242547149953661</c:v>
                </c:pt>
                <c:pt idx="483">
                  <c:v>0.20010477701303092</c:v>
                </c:pt>
                <c:pt idx="484">
                  <c:v>0.18775235688856662</c:v>
                </c:pt>
                <c:pt idx="485">
                  <c:v>0.17537016954220097</c:v>
                </c:pt>
                <c:pt idx="486">
                  <c:v>0.16296017810944194</c:v>
                </c:pt>
                <c:pt idx="487">
                  <c:v>0.15052435013400009</c:v>
                </c:pt>
                <c:pt idx="488">
                  <c:v>0.13806465725584124</c:v>
                </c:pt>
                <c:pt idx="489">
                  <c:v>0.12558307489859807</c:v>
                </c:pt>
                <c:pt idx="490">
                  <c:v>0.11308158195637352</c:v>
                </c:pt>
                <c:pt idx="491">
                  <c:v>0.10056216047999419</c:v>
                </c:pt>
                <c:pt idx="492">
                  <c:v>8.8026795362771124E-2</c:v>
                </c:pt>
                <c:pt idx="493">
                  <c:v>7.5477474025801961E-2</c:v>
                </c:pt>
                <c:pt idx="494">
                  <c:v>6.2916186102872362E-2</c:v>
                </c:pt>
                <c:pt idx="495">
                  <c:v>5.0344923125014603E-2</c:v>
                </c:pt>
                <c:pt idx="496">
                  <c:v>3.7765678204757333E-2</c:v>
                </c:pt>
                <c:pt idx="497">
                  <c:v>2.5180445720124629E-2</c:v>
                </c:pt>
                <c:pt idx="498">
                  <c:v>1.2591220998442417E-2</c:v>
                </c:pt>
                <c:pt idx="499">
                  <c:v>-1.3644250659861079E-14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C8A1-449E-A92F-F91319D1FAB6}"/>
            </c:ext>
          </c:extLst>
        </c:ser>
        <c:ser>
          <c:idx val="2"/>
          <c:order val="2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0.99099826474562924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0.11018402716774692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C8A1-449E-A92F-F91319D1FAB6}"/>
            </c:ext>
          </c:extLst>
        </c:ser>
        <c:ser>
          <c:idx val="3"/>
          <c:order val="3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-0.97420760256389971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0.19854634341793609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C8A1-449E-A92F-F91319D1FAB6}"/>
            </c:ext>
          </c:extLst>
        </c:ser>
        <c:ser>
          <c:idx val="4"/>
          <c:order val="4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0.99226307512271905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0.12410793828225641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C8A1-449E-A92F-F91319D1FAB6}"/>
            </c:ext>
          </c:extLst>
        </c:ser>
        <c:ser>
          <c:idx val="5"/>
          <c:order val="5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0.98626409826229289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-3.7027548289439542E-2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C8A1-449E-A92F-F91319D1FAB6}"/>
            </c:ext>
          </c:extLst>
        </c:ser>
        <c:ser>
          <c:idx val="6"/>
          <c:order val="6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0.91181421016620157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0.40957025741993641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C8A1-449E-A92F-F91319D1FAB6}"/>
            </c:ext>
          </c:extLst>
        </c:ser>
        <c:ser>
          <c:idx val="7"/>
          <c:order val="7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0.91225678134417876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-0.30951005588386493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C8A1-449E-A92F-F91319D1FAB6}"/>
            </c:ext>
          </c:extLst>
        </c:ser>
        <c:ser>
          <c:idx val="8"/>
          <c:order val="8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-0.93675815545517249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-0.34117847358443121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C8A1-449E-A92F-F91319D1FAB6}"/>
            </c:ext>
          </c:extLst>
        </c:ser>
        <c:ser>
          <c:idx val="9"/>
          <c:order val="9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-0.95669084123036163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0.25851378746852743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C8A1-449E-A92F-F91319D1FAB6}"/>
            </c:ext>
          </c:extLst>
        </c:ser>
        <c:ser>
          <c:idx val="10"/>
          <c:order val="10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-0.97683444657422314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-0.20213163713442905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C8A1-449E-A92F-F91319D1FAB6}"/>
            </c:ext>
          </c:extLst>
        </c:ser>
        <c:ser>
          <c:idx val="11"/>
          <c:order val="11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-0.96004043160808339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0.20594292908919615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C8A1-449E-A92F-F91319D1FAB6}"/>
            </c:ext>
          </c:extLst>
        </c:ser>
        <c:ser>
          <c:idx val="12"/>
          <c:order val="12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-0.93184451848064398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0.36134167829543545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C8A1-449E-A92F-F91319D1FAB6}"/>
            </c:ext>
          </c:extLst>
        </c:ser>
        <c:ser>
          <c:idx val="13"/>
          <c:order val="13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-0.98120898421704317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-0.17447839750848082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C8A1-449E-A92F-F91319D1FA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5777824"/>
        <c:axId val="760253696"/>
      </c:scatterChart>
      <c:valAx>
        <c:axId val="595777824"/>
        <c:scaling>
          <c:orientation val="minMax"/>
          <c:max val="1"/>
          <c:min val="-1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F1 (92.10 %)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low"/>
        <c:txPr>
          <a:bodyPr rot="0" vert="horz"/>
          <a:lstStyle/>
          <a:p>
            <a:pPr>
              <a:defRPr sz="700"/>
            </a:pPr>
            <a:endParaRPr lang="en-US"/>
          </a:p>
        </c:txPr>
        <c:crossAx val="760253696"/>
        <c:crosses val="autoZero"/>
        <c:crossBetween val="midCat"/>
        <c:majorUnit val="0.25"/>
      </c:valAx>
      <c:valAx>
        <c:axId val="760253696"/>
        <c:scaling>
          <c:orientation val="minMax"/>
          <c:max val="1"/>
          <c:min val="-1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F2 (6.33 %)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en-US"/>
          </a:p>
        </c:txPr>
        <c:crossAx val="595777824"/>
        <c:crosses val="autoZero"/>
        <c:crossBetween val="midCat"/>
        <c:majorUnit val="0.25"/>
      </c:valAx>
      <c:spPr>
        <a:ln>
          <a:solidFill>
            <a:srgbClr val="C0C0C0"/>
          </a:solidFill>
          <a:prstDash val="solid"/>
        </a:ln>
      </c:spPr>
    </c:plotArea>
    <c:legend>
      <c:legendPos val="b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ayout>
        <c:manualLayout>
          <c:xMode val="edge"/>
          <c:yMode val="edge"/>
          <c:x val="0.34366404199475065"/>
          <c:y val="0.91318740755128569"/>
          <c:w val="0.34708051816103636"/>
          <c:h val="6.4042193966740879E-2"/>
        </c:manualLayout>
      </c:layout>
      <c:overlay val="0"/>
      <c:spPr>
        <a:ln w="6350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/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Observations (axes F1 and F2: 98.43 %)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Active observations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4006410256410257E-2"/>
                  <c:y val="1.70777988614799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5EA9-45F3-9192-12A53F08DC32}"/>
                </c:ext>
              </c:extLst>
            </c:dLbl>
            <c:dLbl>
              <c:idx val="1"/>
              <c:layout>
                <c:manualLayout>
                  <c:x val="-7.0128205128205154E-2"/>
                  <c:y val="-3.03605313092979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HSD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5EA9-45F3-9192-12A53F08DC32}"/>
                </c:ext>
              </c:extLst>
            </c:dLbl>
            <c:dLbl>
              <c:idx val="2"/>
              <c:layout>
                <c:manualLayout>
                  <c:x val="-1.6025641025641083E-2"/>
                  <c:y val="-3.03605313092979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MID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5EA9-45F3-9192-12A53F08DC32}"/>
                </c:ext>
              </c:extLst>
            </c:dLbl>
            <c:dLbl>
              <c:idx val="3"/>
              <c:layout>
                <c:manualLayout>
                  <c:x val="-1.6025641025641024E-2"/>
                  <c:y val="1.707779886148007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HEW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5EA9-45F3-9192-12A53F08DC3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dLblPos val="r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XLSTAT_20240327_121023_1_HID2!$A$1:$A$4</c:f>
              <c:numCache>
                <c:formatCode>General</c:formatCode>
                <c:ptCount val="4"/>
                <c:pt idx="0">
                  <c:v>-3.7002628883435897</c:v>
                </c:pt>
                <c:pt idx="1">
                  <c:v>-2.2017410463663789</c:v>
                </c:pt>
                <c:pt idx="2">
                  <c:v>0.91987835696387688</c:v>
                </c:pt>
                <c:pt idx="3">
                  <c:v>4.9821255777460909</c:v>
                </c:pt>
              </c:numCache>
            </c:numRef>
          </c:xVal>
          <c:yVal>
            <c:numRef>
              <c:f>XLSTAT_20240327_121023_1_HID2!$B$1:$B$4</c:f>
              <c:numCache>
                <c:formatCode>General</c:formatCode>
                <c:ptCount val="4"/>
                <c:pt idx="0">
                  <c:v>-1.1558735485360947</c:v>
                </c:pt>
                <c:pt idx="1">
                  <c:v>1.1654874202989935</c:v>
                </c:pt>
                <c:pt idx="2">
                  <c:v>0.40938842374021084</c:v>
                </c:pt>
                <c:pt idx="3">
                  <c:v>-0.41900229550310431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EA9-45F3-9192-12A53F08D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9417104"/>
        <c:axId val="1700346288"/>
      </c:scatterChart>
      <c:valAx>
        <c:axId val="8894171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F1 (92.10 %)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low"/>
        <c:txPr>
          <a:bodyPr rot="0" vert="horz"/>
          <a:lstStyle/>
          <a:p>
            <a:pPr>
              <a:defRPr sz="700"/>
            </a:pPr>
            <a:endParaRPr lang="en-US"/>
          </a:p>
        </c:txPr>
        <c:crossAx val="1700346288"/>
        <c:crosses val="autoZero"/>
        <c:crossBetween val="midCat"/>
      </c:valAx>
      <c:valAx>
        <c:axId val="170034628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F2 (6.33 %)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en-US"/>
          </a:p>
        </c:txPr>
        <c:crossAx val="889417104"/>
        <c:crosses val="autoZero"/>
        <c:crossBetween val="midCat"/>
      </c:valAx>
      <c:spPr>
        <a:ln>
          <a:solidFill>
            <a:srgbClr val="C0C0C0"/>
          </a:solidFill>
          <a:prstDash val="solid"/>
        </a:ln>
      </c:spPr>
    </c:plotArea>
    <c:legend>
      <c:legendPos val="b"/>
      <c:overlay val="0"/>
      <c:spPr>
        <a:ln w="6350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/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Biplot (axes F1 and F2: 98.43 %) 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Active variables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FF4A46"/>
              </a:solidFill>
              <a:ln>
                <a:solidFill>
                  <a:srgbClr val="FF4A46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1.6025641025641142E-2"/>
                  <c:y val="-3.03605313092979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Egg White (%)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B32F-4BD0-B3AE-29D363E1B89B}"/>
                </c:ext>
              </c:extLst>
            </c:dLbl>
            <c:dLbl>
              <c:idx val="1"/>
              <c:layout>
                <c:manualLayout>
                  <c:x val="-0.15208939026852414"/>
                  <c:y val="-3.03605313092979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Sourdough (%)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B32F-4BD0-B3AE-29D363E1B89B}"/>
                </c:ext>
              </c:extLst>
            </c:dLbl>
            <c:dLbl>
              <c:idx val="2"/>
              <c:layout>
                <c:manualLayout>
                  <c:x val="-3.5256410256410374E-2"/>
                  <c:y val="-4.933586337760918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Moisture (%)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B32F-4BD0-B3AE-29D363E1B89B}"/>
                </c:ext>
              </c:extLst>
            </c:dLbl>
            <c:dLbl>
              <c:idx val="3"/>
              <c:layout>
                <c:manualLayout>
                  <c:x val="-1.6025641025641024E-2"/>
                  <c:y val="1.707779886148000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Chewiness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B32F-4BD0-B3AE-29D363E1B89B}"/>
                </c:ext>
              </c:extLst>
            </c:dLbl>
            <c:dLbl>
              <c:idx val="4"/>
              <c:layout>
                <c:manualLayout>
                  <c:x val="-1.6025641025641142E-2"/>
                  <c:y val="-3.03605313092979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Specific volume (cm3/g)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B32F-4BD0-B3AE-29D363E1B89B}"/>
                </c:ext>
              </c:extLst>
            </c:dLbl>
            <c:dLbl>
              <c:idx val="5"/>
              <c:layout>
                <c:manualLayout>
                  <c:x val="-1.6025641025641024E-2"/>
                  <c:y val="1.707779886148007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Mean area of cells (%)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B32F-4BD0-B3AE-29D363E1B89B}"/>
                </c:ext>
              </c:extLst>
            </c:dLbl>
            <c:dLbl>
              <c:idx val="6"/>
              <c:layout>
                <c:manualLayout>
                  <c:x val="-0.16227463153644256"/>
                  <c:y val="1.707779886148007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Acetic acid (ppb)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B32F-4BD0-B3AE-29D363E1B89B}"/>
                </c:ext>
              </c:extLst>
            </c:dLbl>
            <c:dLbl>
              <c:idx val="7"/>
              <c:layout>
                <c:manualLayout>
                  <c:x val="1.6025641025640996E-2"/>
                  <c:y val="-3.03605313092979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Ethanol (ppb)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B32F-4BD0-B3AE-29D363E1B89B}"/>
                </c:ext>
              </c:extLst>
            </c:dLbl>
            <c:dLbl>
              <c:idx val="8"/>
              <c:layout>
                <c:manualLayout>
                  <c:x val="1.6025641025641024E-2"/>
                  <c:y val="1.707779886148007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3-methylbutanal (ppb)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B32F-4BD0-B3AE-29D363E1B89B}"/>
                </c:ext>
              </c:extLst>
            </c:dLbl>
            <c:dLbl>
              <c:idx val="9"/>
              <c:layout>
                <c:manualLayout>
                  <c:x val="-0.14953235412881083"/>
                  <c:y val="3.03605313092979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Phenylethyl alcohol (ppb)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B32F-4BD0-B3AE-29D363E1B89B}"/>
                </c:ext>
              </c:extLst>
            </c:dLbl>
            <c:dLbl>
              <c:idx val="10"/>
              <c:layout>
                <c:manualLayout>
                  <c:x val="-0.16361119523521098"/>
                  <c:y val="-3.03605313092979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5-Hepten-2-one,6-methyl- (ppb)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B32F-4BD0-B3AE-29D363E1B89B}"/>
                </c:ext>
              </c:extLst>
            </c:dLbl>
            <c:dLbl>
              <c:idx val="11"/>
              <c:layout>
                <c:manualLayout>
                  <c:x val="-0.15018524126791843"/>
                  <c:y val="1.70777988614799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Benzaldehyde (ppb)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B32F-4BD0-B3AE-29D363E1B89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>
                    <a:solidFill>
                      <a:srgbClr val="FF4A46"/>
                    </a:solidFill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XLSTAT_20240327_121023_1_HID3!$A$1:$A$12</c:f>
              <c:numCache>
                <c:formatCode>General</c:formatCode>
                <c:ptCount val="12"/>
                <c:pt idx="0">
                  <c:v>2.1831927081888076</c:v>
                </c:pt>
                <c:pt idx="1">
                  <c:v>-2.1462024807132605</c:v>
                </c:pt>
                <c:pt idx="2">
                  <c:v>2.1859791154820769</c:v>
                </c:pt>
                <c:pt idx="3">
                  <c:v>2.172763227014666</c:v>
                </c:pt>
                <c:pt idx="4">
                  <c:v>2.0087483557488923</c:v>
                </c:pt>
                <c:pt idx="5">
                  <c:v>2.009723350562695</c:v>
                </c:pt>
                <c:pt idx="6">
                  <c:v>-2.063700459506935</c:v>
                </c:pt>
                <c:pt idx="7">
                  <c:v>-2.1076126395652746</c:v>
                </c:pt>
                <c:pt idx="8">
                  <c:v>-2.1519894804416198</c:v>
                </c:pt>
                <c:pt idx="9">
                  <c:v>-2.1149918667024061</c:v>
                </c:pt>
                <c:pt idx="10">
                  <c:v>-2.0528756005792244</c:v>
                </c:pt>
                <c:pt idx="11">
                  <c:v>-2.1616266907408264</c:v>
                </c:pt>
              </c:numCache>
            </c:numRef>
          </c:xVal>
          <c:yVal>
            <c:numRef>
              <c:f>XLSTAT_20240327_121023_1_HID3!$B$1:$B$12</c:f>
              <c:numCache>
                <c:formatCode>General</c:formatCode>
                <c:ptCount val="12"/>
                <c:pt idx="0">
                  <c:v>0.47411098868770885</c:v>
                </c:pt>
                <c:pt idx="1">
                  <c:v>0.85432531010049773</c:v>
                </c:pt>
                <c:pt idx="2">
                  <c:v>0.53402420328504441</c:v>
                </c:pt>
                <c:pt idx="3">
                  <c:v>-0.15932588397283429</c:v>
                </c:pt>
                <c:pt idx="4">
                  <c:v>1.7623403743159463</c:v>
                </c:pt>
                <c:pt idx="5">
                  <c:v>-1.3317912076355982</c:v>
                </c:pt>
                <c:pt idx="6">
                  <c:v>-1.4680572818764008</c:v>
                </c:pt>
                <c:pt idx="7">
                  <c:v>1.1123593003141274</c:v>
                </c:pt>
                <c:pt idx="8">
                  <c:v>-0.86975247492970165</c:v>
                </c:pt>
                <c:pt idx="9">
                  <c:v>0.88615208786181165</c:v>
                </c:pt>
                <c:pt idx="10">
                  <c:v>1.5548175607151216</c:v>
                </c:pt>
                <c:pt idx="11">
                  <c:v>-0.75076331546182007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32F-4BD0-B3AE-29D363E1B89B}"/>
            </c:ext>
          </c:extLst>
        </c:ser>
        <c:ser>
          <c:idx val="1"/>
          <c:order val="1"/>
          <c:tx>
            <c:v>Active observations</c:v>
          </c:tx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2A7498"/>
              </a:solidFill>
              <a:ln>
                <a:solidFill>
                  <a:srgbClr val="2A7498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4006410256410285E-2"/>
                  <c:y val="1.70777988614799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B32F-4BD0-B3AE-29D363E1B89B}"/>
                </c:ext>
              </c:extLst>
            </c:dLbl>
            <c:dLbl>
              <c:idx val="1"/>
              <c:layout>
                <c:manualLayout>
                  <c:x val="-7.0128205128205126E-2"/>
                  <c:y val="-3.03605313092979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HSD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B32F-4BD0-B3AE-29D363E1B89B}"/>
                </c:ext>
              </c:extLst>
            </c:dLbl>
            <c:dLbl>
              <c:idx val="2"/>
              <c:layout>
                <c:manualLayout>
                  <c:x val="-1.6025641025641083E-2"/>
                  <c:y val="-3.03605313092979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MID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0-B32F-4BD0-B3AE-29D363E1B89B}"/>
                </c:ext>
              </c:extLst>
            </c:dLbl>
            <c:dLbl>
              <c:idx val="3"/>
              <c:layout>
                <c:manualLayout>
                  <c:x val="-1.6025641025641142E-2"/>
                  <c:y val="1.707779886148000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HEW</a:t>
                    </a:r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B32F-4BD0-B3AE-29D363E1B89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700">
                    <a:solidFill>
                      <a:srgbClr val="2A7498"/>
                    </a:solidFill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XLSTAT_20240327_121023_1_HID3!$C$1:$C$4</c:f>
              <c:numCache>
                <c:formatCode>General</c:formatCode>
                <c:ptCount val="4"/>
                <c:pt idx="0">
                  <c:v>-2.0294293242633885</c:v>
                </c:pt>
                <c:pt idx="1">
                  <c:v>-1.207556862515381</c:v>
                </c:pt>
                <c:pt idx="2">
                  <c:v>0.50451229242617301</c:v>
                </c:pt>
                <c:pt idx="3">
                  <c:v>2.7324738943525961</c:v>
                </c:pt>
              </c:numCache>
            </c:numRef>
          </c:xVal>
          <c:yVal>
            <c:numRef>
              <c:f>XLSTAT_20240327_121023_1_HID3!$D$1:$D$4</c:f>
              <c:numCache>
                <c:formatCode>General</c:formatCode>
                <c:ptCount val="4"/>
                <c:pt idx="0">
                  <c:v>-1.2382087774799573</c:v>
                </c:pt>
                <c:pt idx="1">
                  <c:v>1.2485074649250194</c:v>
                </c:pt>
                <c:pt idx="2">
                  <c:v>0.43854999564252406</c:v>
                </c:pt>
                <c:pt idx="3">
                  <c:v>-0.44884868308758041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B32F-4BD0-B3AE-29D363E1B89B}"/>
            </c:ext>
          </c:extLst>
        </c:ser>
        <c:ser>
          <c:idx val="2"/>
          <c:order val="2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2.1831927081888076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0.47411098868770885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B32F-4BD0-B3AE-29D363E1B89B}"/>
            </c:ext>
          </c:extLst>
        </c:ser>
        <c:ser>
          <c:idx val="3"/>
          <c:order val="3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-2.1462024807132605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0.85432531010049773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B32F-4BD0-B3AE-29D363E1B89B}"/>
            </c:ext>
          </c:extLst>
        </c:ser>
        <c:ser>
          <c:idx val="4"/>
          <c:order val="4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2.1859791154820769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0.53402420328504441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B32F-4BD0-B3AE-29D363E1B89B}"/>
            </c:ext>
          </c:extLst>
        </c:ser>
        <c:ser>
          <c:idx val="5"/>
          <c:order val="5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2.172763227014666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-0.15932588397283429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B32F-4BD0-B3AE-29D363E1B89B}"/>
            </c:ext>
          </c:extLst>
        </c:ser>
        <c:ser>
          <c:idx val="6"/>
          <c:order val="6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2.0087483557488923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1.7623403743159463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B32F-4BD0-B3AE-29D363E1B89B}"/>
            </c:ext>
          </c:extLst>
        </c:ser>
        <c:ser>
          <c:idx val="7"/>
          <c:order val="7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2.009723350562695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-1.3317912076355982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B32F-4BD0-B3AE-29D363E1B89B}"/>
            </c:ext>
          </c:extLst>
        </c:ser>
        <c:ser>
          <c:idx val="8"/>
          <c:order val="8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-2.063700459506935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-1.4680572818764008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B32F-4BD0-B3AE-29D363E1B89B}"/>
            </c:ext>
          </c:extLst>
        </c:ser>
        <c:ser>
          <c:idx val="9"/>
          <c:order val="9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-2.1076126395652746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1.1123593003141274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B32F-4BD0-B3AE-29D363E1B89B}"/>
            </c:ext>
          </c:extLst>
        </c:ser>
        <c:ser>
          <c:idx val="10"/>
          <c:order val="10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-2.1519894804416198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-0.86975247492970165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B32F-4BD0-B3AE-29D363E1B89B}"/>
            </c:ext>
          </c:extLst>
        </c:ser>
        <c:ser>
          <c:idx val="11"/>
          <c:order val="11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-2.1149918667024061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0.88615208786181165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B32F-4BD0-B3AE-29D363E1B89B}"/>
            </c:ext>
          </c:extLst>
        </c:ser>
        <c:ser>
          <c:idx val="12"/>
          <c:order val="12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-2.0528756005792244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1.5548175607151216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B32F-4BD0-B3AE-29D363E1B89B}"/>
            </c:ext>
          </c:extLst>
        </c:ser>
        <c:ser>
          <c:idx val="13"/>
          <c:order val="13"/>
          <c:tx>
            <c:v/>
          </c:tx>
          <c:spPr>
            <a:ln w="6350">
              <a:solidFill>
                <a:srgbClr val="FF4A46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-2.1616266907408264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-0.75076331546182007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B32F-4BD0-B3AE-29D363E1B8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9414704"/>
        <c:axId val="1700347776"/>
      </c:scatterChart>
      <c:valAx>
        <c:axId val="8894147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F1 (92.10 %)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low"/>
        <c:txPr>
          <a:bodyPr rot="0" vert="horz"/>
          <a:lstStyle/>
          <a:p>
            <a:pPr>
              <a:defRPr sz="700"/>
            </a:pPr>
            <a:endParaRPr lang="en-US"/>
          </a:p>
        </c:txPr>
        <c:crossAx val="1700347776"/>
        <c:crosses val="autoZero"/>
        <c:crossBetween val="midCat"/>
      </c:valAx>
      <c:valAx>
        <c:axId val="170034777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F2 (6.33 %)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en-US"/>
          </a:p>
        </c:txPr>
        <c:crossAx val="889414704"/>
        <c:crosses val="autoZero"/>
        <c:crossBetween val="midCat"/>
      </c:valAx>
      <c:spPr>
        <a:ln>
          <a:solidFill>
            <a:srgbClr val="C0C0C0"/>
          </a:solidFill>
          <a:prstDash val="solid"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/>
                <a:ea typeface="Arial"/>
                <a:cs typeface="Arial"/>
              </a:defRPr>
            </a:pPr>
            <a:r>
              <a:rPr lang="en-GB"/>
              <a:t>Axes homogeneity index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Value</c:v>
          </c:tx>
          <c:spPr>
            <a:solidFill>
              <a:srgbClr val="2A7498"/>
            </a:solidFill>
            <a:ln>
              <a:solidFill>
                <a:srgbClr val="2A7498"/>
              </a:solidFill>
              <a:prstDash val="solid"/>
            </a:ln>
          </c:spPr>
          <c:invertIfNegative val="0"/>
          <c:cat>
            <c:strRef>
              <c:f>'PCA(day0)'!$B$272:$B$274</c:f>
              <c:strCache>
                <c:ptCount val="3"/>
                <c:pt idx="0">
                  <c:v>F1</c:v>
                </c:pt>
                <c:pt idx="1">
                  <c:v>F2</c:v>
                </c:pt>
                <c:pt idx="2">
                  <c:v>F3</c:v>
                </c:pt>
              </c:strCache>
            </c:strRef>
          </c:cat>
          <c:val>
            <c:numRef>
              <c:f>'PCA(day0)'!$C$272:$C$274</c:f>
              <c:numCache>
                <c:formatCode>0.000</c:formatCode>
                <c:ptCount val="3"/>
                <c:pt idx="0">
                  <c:v>0.5</c:v>
                </c:pt>
                <c:pt idx="1">
                  <c:v>0.5</c:v>
                </c:pt>
                <c:pt idx="2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D7-4D07-AF91-04750A4926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-30"/>
        <c:axId val="889419024"/>
        <c:axId val="1122966656"/>
      </c:barChart>
      <c:catAx>
        <c:axId val="8894190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axis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700"/>
            </a:pPr>
            <a:endParaRPr lang="en-US"/>
          </a:p>
        </c:txPr>
        <c:crossAx val="1122966656"/>
        <c:crosses val="autoZero"/>
        <c:auto val="1"/>
        <c:lblAlgn val="ctr"/>
        <c:lblOffset val="100"/>
        <c:noMultiLvlLbl val="0"/>
      </c:catAx>
      <c:valAx>
        <c:axId val="1122966656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800" b="0"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Value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889419024"/>
        <c:crosses val="autoZero"/>
        <c:crossBetween val="between"/>
      </c:valAx>
      <c:spPr>
        <a:ln>
          <a:solidFill>
            <a:srgbClr val="C0C0C0"/>
          </a:solidFill>
          <a:prstDash val="solid"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Style="combo" dx="31" noThreeD="1" sel="1" val="0">
  <itemLst>
    <item val="Summary statistics (Quantitative data)"/>
    <item val="Summary statistics (Qualitative data)"/>
    <item val="Correlation matrix"/>
    <item val="Regression of variable pH"/>
    <item val="Goodness of fit statistics (pH)"/>
    <item val="Analysis of variance (pH)"/>
    <item val="Model parameters (pH)"/>
    <item val="Equation of the model (pH)"/>
    <item val="Standardized coefficients (pH)"/>
    <item val="Test on the normality of the residuals (Shapiro-Wilk) (pH)"/>
    <item val="Test for homoscedasticity of the residuals (pH) - Sample"/>
    <item val="Interpretation (pH)"/>
    <item val="Means charts"/>
    <item val="Sample / Tukey (HSD) / Analysis of the differences between the categories with a confidence interval of 95% (pH)"/>
    <item val="Summary of all pairwise comparisons for Sample (Tukey (HSD))"/>
    <item val="Summary (Means) - Sample"/>
    <item val="Summary (Means) - Sample (Color)"/>
  </itemLst>
</formControlPr>
</file>

<file path=xl/ctrlProps/ctrlProp2.xml><?xml version="1.0" encoding="utf-8"?>
<formControlPr xmlns="http://schemas.microsoft.com/office/spreadsheetml/2009/9/main" objectType="Drop" dropStyle="combo" dx="31" noThreeD="1" sel="1" val="0">
  <itemLst>
    <item val="Summary statistics (Quantitative data)"/>
    <item val="Summary statistics (Qualitative data)"/>
    <item val="Correlation matrix"/>
    <item val="Regression of variable Moisture day 0"/>
    <item val="Goodness of fit statistics (Moisture day 0)"/>
    <item val="Analysis of variance (Moisture day 0)"/>
    <item val="Model parameters (Moisture day 0)"/>
    <item val="Equation of the model (Moisture day 0)"/>
    <item val="Standardized coefficients (Moisture day 0)"/>
    <item val="Test on the normality of the residuals (Shapiro-Wilk) (Moisture day 0)"/>
    <item val="Test for homoscedasticity of the residuals (Moisture day 0) - Sample"/>
    <item val="Interpretation (Moisture day 0)"/>
    <item val="Means charts"/>
    <item val="Sample / Tukey (HSD) / Analysis of the differences between the categories with a confidence interval of 95% (Moisture day 0)"/>
    <item val="Summary of all pairwise comparisons for Sample (Tukey (HSD))"/>
    <item val="Summary (Means) - Sample"/>
    <item val="Summary (Means) - Sample (Color)"/>
  </itemLst>
</formControlPr>
</file>

<file path=xl/ctrlProps/ctrlProp3.xml><?xml version="1.0" encoding="utf-8"?>
<formControlPr xmlns="http://schemas.microsoft.com/office/spreadsheetml/2009/9/main" objectType="Drop" dropStyle="combo" dx="31" noThreeD="1" sel="1" val="0">
  <itemLst>
    <item val="Summary statistics (Quantitative data)"/>
    <item val="Summary statistics (Qualitative data)"/>
    <item val="Correlation matrix"/>
    <item val="Regression of variable Moisture day 6"/>
    <item val="Goodness of fit statistics (Moisture day 6)"/>
    <item val="Analysis of variance (Moisture day 6)"/>
    <item val="Model parameters (Moisture day 6)"/>
    <item val="Equation of the model (Moisture day 6)"/>
    <item val="Standardized coefficients (Moisture day 6)"/>
    <item val="Test on the normality of the residuals (Shapiro-Wilk) (Moisture day 6)"/>
    <item val="Test for homoscedasticity of the residuals (Moisture day 6) - Sample"/>
    <item val="Interpretation (Moisture day 6)"/>
    <item val="Means charts"/>
    <item val="Sample / Tukey (HSD) / Analysis of the differences between the categories with a confidence interval of 95% (Moisture day 6)"/>
    <item val="Summary of all pairwise comparisons for Sample (Tukey (HSD))"/>
    <item val="Summary (Means) - Sample"/>
    <item val="Summary (Means) - Sample (Color)"/>
  </itemLst>
</formControlPr>
</file>

<file path=xl/ctrlProps/ctrlProp4.xml><?xml version="1.0" encoding="utf-8"?>
<formControlPr xmlns="http://schemas.microsoft.com/office/spreadsheetml/2009/9/main" objectType="Drop" dropStyle="combo" dx="31" noThreeD="1" sel="1" val="0">
  <itemLst>
    <item val="Summary statistics (Quantitative data)"/>
    <item val="Summary statistics (Qualitative data)"/>
    <item val="Correlation matrix"/>
    <item val="Regression of variable Number of cells"/>
    <item val="Goodness of fit statistics (Number of cells)"/>
    <item val="Analysis of variance (Number of cells)"/>
    <item val="Model parameters (Number of cells)"/>
    <item val="Equation of the model (Number of cells)"/>
    <item val="Standardized coefficients (Number of cells)"/>
    <item val="Test on the normality of the residuals (Shapiro-Wilk) (Number of cells)"/>
    <item val="Test for homoscedasticity of the residuals (Number of cells) - Samplie"/>
    <item val="Interpretation (Number of cells)"/>
    <item val="Means charts"/>
    <item val="Samplie / Tukey (HSD) / Analysis of the differences between the categories with a confidence interval of 95% (Number of cells)"/>
    <item val="Summary of all pairwise comparisons for Samplie (Tukey (HSD))"/>
    <item val="Summary (Means) - Samplie"/>
    <item val="Summary (Means) - Samplie (Color)"/>
  </itemLst>
</formControlPr>
</file>

<file path=xl/ctrlProps/ctrlProp5.xml><?xml version="1.0" encoding="utf-8"?>
<formControlPr xmlns="http://schemas.microsoft.com/office/spreadsheetml/2009/9/main" objectType="Drop" dropStyle="combo" dx="31" noThreeD="1" sel="1" val="0">
  <itemLst>
    <item val="Summary statistics (Quantitative data)"/>
    <item val="Summary statistics (Qualitative data)"/>
    <item val="Correlation matrix"/>
    <item val="Regression of variable Area of cells"/>
    <item val="Goodness of fit statistics (Area of cells)"/>
    <item val="Analysis of variance (Area of cells)"/>
    <item val="Model parameters (Area of cells)"/>
    <item val="Equation of the model (Area of cells)"/>
    <item val="Standardized coefficients (Area of cells)"/>
    <item val="Test on the normality of the residuals (Shapiro-Wilk) (Area of cells)"/>
    <item val="Test for homoscedasticity of the residuals (Area of cells) - Samplie"/>
    <item val="Interpretation (Area of cells)"/>
    <item val="Means charts"/>
    <item val="Samplie / Tukey (HSD) / Analysis of the differences between the categories with a confidence interval of 95% (Area of cells)"/>
    <item val="Summary of all pairwise comparisons for Samplie (Tukey (HSD))"/>
    <item val="Summary (Means) - Samplie"/>
    <item val="Summary (Means) - Samplie (Color)"/>
  </itemLst>
</formControlPr>
</file>

<file path=xl/ctrlProps/ctrlProp6.xml><?xml version="1.0" encoding="utf-8"?>
<formControlPr xmlns="http://schemas.microsoft.com/office/spreadsheetml/2009/9/main" objectType="Drop" dropStyle="combo" dx="31" noThreeD="1" sel="1" val="0">
  <itemLst>
    <item val="Summary statistics"/>
    <item val="Correlation matrix (Pearson (n))"/>
    <item val="Bartlett's sphericity test"/>
    <item val="Kaiser-Meyer-Olkin measure of sampling adequacy"/>
    <item val="Principal Component Analysis"/>
    <item val="Eigenvalues"/>
    <item val="Eigenvectors"/>
    <item val="Factor loadings"/>
    <item val="Correlations between variables and factors"/>
    <item val="Contribution of the variables (%)"/>
    <item val="Squared cosines of the variables"/>
    <item val="Factor scores"/>
    <item val="Contribution of the observations (%)"/>
    <item val="Axes homogeneity index"/>
    <item val="Squared cosines of the observations"/>
  </itemLst>
</formControlPr>
</file>

<file path=xl/ctrlProps/ctrlProp7.xml><?xml version="1.0" encoding="utf-8"?>
<formControlPr xmlns="http://schemas.microsoft.com/office/spreadsheetml/2009/9/main" objectType="Drop" dropStyle="combo" dx="31" noThreeD="1" sel="1" val="0">
  <itemLst>
    <item val="Summary statistics"/>
    <item val="Correlation matrix (Pearson (n))"/>
    <item val="Bartlett's sphericity test"/>
    <item val="Kaiser-Meyer-Olkin measure of sampling adequacy"/>
    <item val="Principal Component Analysis"/>
    <item val="Eigenvalues"/>
    <item val="Eigenvectors"/>
    <item val="Factor loadings"/>
    <item val="Correlations between variables and factors"/>
    <item val="Contribution of the variables (%)"/>
    <item val="Squared cosines of the variables"/>
    <item val="Factor scores"/>
    <item val="Contribution of the observations (%)"/>
    <item val="Axes homogeneity index"/>
    <item val="Squared cosines of the observations"/>
  </itemLst>
</formControlPr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.xml"/><Relationship Id="rId13" Type="http://schemas.openxmlformats.org/officeDocument/2006/relationships/chart" Target="../charts/chart9.xml"/><Relationship Id="rId3" Type="http://schemas.openxmlformats.org/officeDocument/2006/relationships/image" Target="../media/image3.png"/><Relationship Id="rId7" Type="http://schemas.openxmlformats.org/officeDocument/2006/relationships/chart" Target="../charts/chart3.xml"/><Relationship Id="rId12" Type="http://schemas.openxmlformats.org/officeDocument/2006/relationships/chart" Target="../charts/chart8.xm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chart" Target="../charts/chart2.xml"/><Relationship Id="rId11" Type="http://schemas.openxmlformats.org/officeDocument/2006/relationships/chart" Target="../charts/chart7.xml"/><Relationship Id="rId5" Type="http://schemas.openxmlformats.org/officeDocument/2006/relationships/image" Target="../media/image5.png"/><Relationship Id="rId10" Type="http://schemas.openxmlformats.org/officeDocument/2006/relationships/chart" Target="../charts/chart6.xml"/><Relationship Id="rId4" Type="http://schemas.openxmlformats.org/officeDocument/2006/relationships/image" Target="../media/image4.png"/><Relationship Id="rId9" Type="http://schemas.openxmlformats.org/officeDocument/2006/relationships/chart" Target="../charts/chart5.xml"/><Relationship Id="rId14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5.xml"/><Relationship Id="rId13" Type="http://schemas.openxmlformats.org/officeDocument/2006/relationships/chart" Target="../charts/chart20.xml"/><Relationship Id="rId3" Type="http://schemas.openxmlformats.org/officeDocument/2006/relationships/image" Target="../media/image3.png"/><Relationship Id="rId7" Type="http://schemas.openxmlformats.org/officeDocument/2006/relationships/chart" Target="../charts/chart14.xml"/><Relationship Id="rId12" Type="http://schemas.openxmlformats.org/officeDocument/2006/relationships/chart" Target="../charts/chart19.xm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chart" Target="../charts/chart13.xml"/><Relationship Id="rId11" Type="http://schemas.openxmlformats.org/officeDocument/2006/relationships/chart" Target="../charts/chart18.xml"/><Relationship Id="rId5" Type="http://schemas.openxmlformats.org/officeDocument/2006/relationships/image" Target="../media/image5.png"/><Relationship Id="rId10" Type="http://schemas.openxmlformats.org/officeDocument/2006/relationships/chart" Target="../charts/chart17.xml"/><Relationship Id="rId4" Type="http://schemas.openxmlformats.org/officeDocument/2006/relationships/image" Target="../media/image4.png"/><Relationship Id="rId9" Type="http://schemas.openxmlformats.org/officeDocument/2006/relationships/chart" Target="../charts/chart16.xml"/><Relationship Id="rId14" Type="http://schemas.openxmlformats.org/officeDocument/2006/relationships/chart" Target="../charts/chart21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13" Type="http://schemas.openxmlformats.org/officeDocument/2006/relationships/chart" Target="../charts/chart29.xml"/><Relationship Id="rId3" Type="http://schemas.openxmlformats.org/officeDocument/2006/relationships/image" Target="../media/image3.png"/><Relationship Id="rId7" Type="http://schemas.openxmlformats.org/officeDocument/2006/relationships/chart" Target="../charts/chart23.xml"/><Relationship Id="rId12" Type="http://schemas.openxmlformats.org/officeDocument/2006/relationships/chart" Target="../charts/chart28.xm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chart" Target="../charts/chart22.xml"/><Relationship Id="rId11" Type="http://schemas.openxmlformats.org/officeDocument/2006/relationships/chart" Target="../charts/chart27.xml"/><Relationship Id="rId5" Type="http://schemas.openxmlformats.org/officeDocument/2006/relationships/image" Target="../media/image5.png"/><Relationship Id="rId10" Type="http://schemas.openxmlformats.org/officeDocument/2006/relationships/chart" Target="../charts/chart26.xml"/><Relationship Id="rId4" Type="http://schemas.openxmlformats.org/officeDocument/2006/relationships/image" Target="../media/image4.png"/><Relationship Id="rId9" Type="http://schemas.openxmlformats.org/officeDocument/2006/relationships/chart" Target="../charts/chart25.xml"/><Relationship Id="rId14" Type="http://schemas.openxmlformats.org/officeDocument/2006/relationships/chart" Target="../charts/chart3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7" Type="http://schemas.openxmlformats.org/officeDocument/2006/relationships/chart" Target="../charts/chart37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6" Type="http://schemas.openxmlformats.org/officeDocument/2006/relationships/chart" Target="../charts/chart36.xml"/><Relationship Id="rId5" Type="http://schemas.openxmlformats.org/officeDocument/2006/relationships/chart" Target="../charts/chart35.xml"/><Relationship Id="rId4" Type="http://schemas.openxmlformats.org/officeDocument/2006/relationships/chart" Target="../charts/chart34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5.xml"/><Relationship Id="rId3" Type="http://schemas.openxmlformats.org/officeDocument/2006/relationships/chart" Target="../charts/chart40.xml"/><Relationship Id="rId7" Type="http://schemas.openxmlformats.org/officeDocument/2006/relationships/chart" Target="../charts/chart44.xml"/><Relationship Id="rId2" Type="http://schemas.openxmlformats.org/officeDocument/2006/relationships/chart" Target="../charts/chart39.xml"/><Relationship Id="rId1" Type="http://schemas.openxmlformats.org/officeDocument/2006/relationships/chart" Target="../charts/chart38.xml"/><Relationship Id="rId6" Type="http://schemas.openxmlformats.org/officeDocument/2006/relationships/chart" Target="../charts/chart43.xml"/><Relationship Id="rId11" Type="http://schemas.openxmlformats.org/officeDocument/2006/relationships/chart" Target="../charts/chart48.xml"/><Relationship Id="rId5" Type="http://schemas.openxmlformats.org/officeDocument/2006/relationships/chart" Target="../charts/chart42.xml"/><Relationship Id="rId10" Type="http://schemas.openxmlformats.org/officeDocument/2006/relationships/chart" Target="../charts/chart47.xml"/><Relationship Id="rId4" Type="http://schemas.openxmlformats.org/officeDocument/2006/relationships/chart" Target="../charts/chart41.xml"/><Relationship Id="rId9" Type="http://schemas.openxmlformats.org/officeDocument/2006/relationships/chart" Target="../charts/chart46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1.xml"/><Relationship Id="rId13" Type="http://schemas.openxmlformats.org/officeDocument/2006/relationships/chart" Target="../charts/chart56.xml"/><Relationship Id="rId3" Type="http://schemas.openxmlformats.org/officeDocument/2006/relationships/image" Target="../media/image3.png"/><Relationship Id="rId7" Type="http://schemas.openxmlformats.org/officeDocument/2006/relationships/chart" Target="../charts/chart50.xml"/><Relationship Id="rId12" Type="http://schemas.openxmlformats.org/officeDocument/2006/relationships/chart" Target="../charts/chart55.xm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chart" Target="../charts/chart49.xml"/><Relationship Id="rId11" Type="http://schemas.openxmlformats.org/officeDocument/2006/relationships/chart" Target="../charts/chart54.xml"/><Relationship Id="rId5" Type="http://schemas.openxmlformats.org/officeDocument/2006/relationships/image" Target="../media/image5.png"/><Relationship Id="rId10" Type="http://schemas.openxmlformats.org/officeDocument/2006/relationships/chart" Target="../charts/chart53.xml"/><Relationship Id="rId4" Type="http://schemas.openxmlformats.org/officeDocument/2006/relationships/image" Target="../media/image4.png"/><Relationship Id="rId9" Type="http://schemas.openxmlformats.org/officeDocument/2006/relationships/chart" Target="../charts/chart52.xml"/><Relationship Id="rId14" Type="http://schemas.openxmlformats.org/officeDocument/2006/relationships/chart" Target="../charts/chart57.xm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0.xml"/><Relationship Id="rId13" Type="http://schemas.openxmlformats.org/officeDocument/2006/relationships/chart" Target="../charts/chart65.xml"/><Relationship Id="rId3" Type="http://schemas.openxmlformats.org/officeDocument/2006/relationships/image" Target="../media/image3.png"/><Relationship Id="rId7" Type="http://schemas.openxmlformats.org/officeDocument/2006/relationships/chart" Target="../charts/chart59.xml"/><Relationship Id="rId12" Type="http://schemas.openxmlformats.org/officeDocument/2006/relationships/chart" Target="../charts/chart64.xm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chart" Target="../charts/chart58.xml"/><Relationship Id="rId11" Type="http://schemas.openxmlformats.org/officeDocument/2006/relationships/chart" Target="../charts/chart63.xml"/><Relationship Id="rId5" Type="http://schemas.openxmlformats.org/officeDocument/2006/relationships/image" Target="../media/image5.png"/><Relationship Id="rId10" Type="http://schemas.openxmlformats.org/officeDocument/2006/relationships/chart" Target="../charts/chart62.xml"/><Relationship Id="rId4" Type="http://schemas.openxmlformats.org/officeDocument/2006/relationships/image" Target="../media/image4.png"/><Relationship Id="rId9" Type="http://schemas.openxmlformats.org/officeDocument/2006/relationships/chart" Target="../charts/chart61.xml"/><Relationship Id="rId14" Type="http://schemas.openxmlformats.org/officeDocument/2006/relationships/chart" Target="../charts/chart66.xm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4.png"/><Relationship Id="rId7" Type="http://schemas.openxmlformats.org/officeDocument/2006/relationships/image" Target="../media/image6.png"/><Relationship Id="rId2" Type="http://schemas.openxmlformats.org/officeDocument/2006/relationships/image" Target="../media/image3.png"/><Relationship Id="rId1" Type="http://schemas.openxmlformats.org/officeDocument/2006/relationships/image" Target="../media/image1.png"/><Relationship Id="rId6" Type="http://schemas.openxmlformats.org/officeDocument/2006/relationships/chart" Target="../charts/chart68.xml"/><Relationship Id="rId11" Type="http://schemas.openxmlformats.org/officeDocument/2006/relationships/chart" Target="../charts/chart71.xml"/><Relationship Id="rId5" Type="http://schemas.openxmlformats.org/officeDocument/2006/relationships/chart" Target="../charts/chart67.xml"/><Relationship Id="rId10" Type="http://schemas.openxmlformats.org/officeDocument/2006/relationships/chart" Target="../charts/chart70.xml"/><Relationship Id="rId4" Type="http://schemas.openxmlformats.org/officeDocument/2006/relationships/image" Target="../media/image5.png"/><Relationship Id="rId9" Type="http://schemas.openxmlformats.org/officeDocument/2006/relationships/chart" Target="../charts/chart69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3.png"/><Relationship Id="rId7" Type="http://schemas.openxmlformats.org/officeDocument/2006/relationships/chart" Target="../charts/chart73.xml"/><Relationship Id="rId12" Type="http://schemas.openxmlformats.org/officeDocument/2006/relationships/chart" Target="../charts/chart76.xm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chart" Target="../charts/chart72.xml"/><Relationship Id="rId11" Type="http://schemas.openxmlformats.org/officeDocument/2006/relationships/chart" Target="../charts/chart75.xml"/><Relationship Id="rId5" Type="http://schemas.openxmlformats.org/officeDocument/2006/relationships/image" Target="../media/image5.png"/><Relationship Id="rId10" Type="http://schemas.openxmlformats.org/officeDocument/2006/relationships/chart" Target="../charts/chart74.xml"/><Relationship Id="rId4" Type="http://schemas.openxmlformats.org/officeDocument/2006/relationships/image" Target="../media/image4.png"/><Relationship Id="rId9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480784</xdr:colOff>
      <xdr:row>86</xdr:row>
      <xdr:rowOff>39307</xdr:rowOff>
    </xdr:from>
    <xdr:to>
      <xdr:col>4</xdr:col>
      <xdr:colOff>130023</xdr:colOff>
      <xdr:row>98</xdr:row>
      <xdr:rowOff>192313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</xdr:colOff>
      <xdr:row>7</xdr:row>
      <xdr:rowOff>0</xdr:rowOff>
    </xdr:from>
    <xdr:to>
      <xdr:col>2</xdr:col>
      <xdr:colOff>38100</xdr:colOff>
      <xdr:row>7</xdr:row>
      <xdr:rowOff>25400</xdr:rowOff>
    </xdr:to>
    <xdr:sp macro="" textlink="">
      <xdr:nvSpPr>
        <xdr:cNvPr id="2" name="TX804058" hidden="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022350" y="1377950"/>
          <a:ext cx="25400" cy="2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GB" sz="1100"/>
            <a:t>RunProcANO
Form54.txt
TextBoxList,TextBox,,False,03,False,,False,,,
CheckBoxTrans,CheckBox,0,False,04,False,Trans,False,,,
ComboBox_TestMethod,ComboBox,0,True,200000000300_Validation,True,Select the method for the extraction of validation data,False,,,
TextBoxTestNumber,TextBox,1,True,200000000500_Validation,True,,False,,,
RefEditGroup,RefEdit0,,True,200000000700_Validation,True,Group variable:,False,,,
CheckBox_Validation,CheckBox,0,True,200000000100_Validation,True,Validation,False,,,
CheckBoxSort,CheckBox,0,True,510000000201_Outputs|Means,True,Sort up,False,,,
CheckBoxApplyAll,CheckBox,0,True,510000000101_Outputs|Means,True,Apply to all factors,False,,,
CheckBoxMCompare,CheckBox,-1,True,510000000001_Outputs|Means,True,Multiple comparisons,False,,,
CheckBoxCIMeans,CheckBox,0,True,510000000301_Outputs|Means,True,Confidence intervals,False,,,
CheckBoxSlopes,CheckBox,0,False,510000000401_Outputs|Means,False,Comparison of slopes,False,,,
CheckBoxPairwise,CheckBox,-1,True,510000000002_Outputs|Means,True,Pairwise comparisons,False,,,
CheckBoxControl,CheckBox,0,True,510000000202_Outputs|Means,True,Comparisons with a control,False,,,
CheckBoxMeanSq,CheckBox,0,True,510000000402_Outputs|Means,True,Choose the MSE,False,,,
CheckBoxProtected,CheckBox,0,True,510000000502_Outputs|Means,True,Protected,False,,,
CheckBoxTB,CheckBox,0,True,510000000602_Outputs|Means,True,Top/Bottom boxes,False,,,
OptionButtonTB2,OptionButton,-1,True,510000000702_Outputs|Means,True,2,False,,,
OptionButtonTB3,OptionButton,0,True,510000000802_Outputs|Means,True,3,False,,,
ListBoxControl,ListBox,,True,510000000302_Outputs|Means,True,Comparisons with a control:,False,,,
ListBoxPairwise,ListBox,,True,510000000102_Outputs|Means,True,Pairwise comparisons:,False,,,
CheckBoxMeanConfTab,CheckBox,-1,True,510000000300_Outputs|Means,True,Confidence interval,False,,,
CheckBoxMeans,CheckBox,-1,True,510000000000_Outputs|Means,True,Means,False,,,
CheckBoxMeanStdError,CheckBox,0,True,510000000200_Outputs|Means,True,Standard errors,False,,,
CheckBoxLSM,CheckBox,0,True,510000000100_Outputs|Means,True,LS means,False,,,
CheckBox_Desc,CheckBox,-1,True,500000000000_Outputs|General,True,Descriptive statistics,False,,,
CheckBox_Corr,CheckBox,-1,True,500000000100_Outputs|General,True,Correlations,False,,,
CheckBox_AV,CheckBox,-1,True,500000000400_Outputs|General,True,Analysis of variance,False,,,
CheckBoxPress,CheckBox,0,True,500000000600_Outputs|General,True,Press,False,,,
CheckBox_TISS,CheckBox,0,True,500000000500_Outputs|General,True,Type I/II/III SS,False,,,
CheckBoxMultiCo,CheckBox,0,True,500000000200_Outputs|General,True,Multicolinearity statistics,False,,,
CheckBoxInterpret,CheckBox,-1,True,500000000700_Outputs|General,True,Interpretation,False,,,
CheckBox_Resid,CheckBox,0,True,500000000101_Outputs|General,True,Predictions and residuals,False,,,
CheckBoxStdCoeff,CheckBox,-1,True,500000000001_Outputs|General,True,Standardized coefficients,False,,,
CheckBoxDiag,CheckBox,0,True,500000000501_Outputs|General,True,Influence diagnostics,False,,,
CheckBoxAdjPred,CheckBox,0,True,500000000401_Outputs|General,True,Adjusted predictions,False,,,
CheckBoxWelch,CheckBox,0,True,500000000601_Outputs|General,True,Welch statistic,False,,,
CheckBoxDispX,CheckBox,0,False,500000000201_Outputs|General,False,X,False,,,
CheckBoxPredConf,CheckBox,-1,True,500000000301_Outputs|General,True,Confidence intervals,False,,,
CheckBoxContrasts,CheckBox,0,True,520000000000_Outputs|Contrasts,True,Compute contrasts,False,,,
RefEditContrasts,RefEdit,,True,520000000200_Outputs|Contrasts,True,Definition:,False,,,
CheckBoxLevene,CheckBox,-1,True,530000000100_Outputs|Test assumptions,True,Levene's test,False,,,
CheckBox_Intercept,CheckBox,0,True,100000000000_Options|Model,True,Fixed Intercept,False,,,
TextBox_Intercept,TextBox,0,True,100000010000_Options|Model,True,Fixed Intercept:,False,,,
TextBoxTol,TextBox,0.0001,True,100000030000_Options|Model,True,Tolerance:,False,,,
TextBox_Conf,TextBox,95,True,100000010200_Options|Model,True,Confidence interval (%):,False,,,
CheckBox_Interactions,CheckBox,0,True,100000000100_Options|Model,True,Interactions / Level,False,,,
TextBoxLevel,TextBox,2,True,100000010100_Options|Model,True,,False,,,
ComboBox_Selection,ComboBox,0,True,100000000101_Options|Model,True,Choose a model selection method,False,,,
CheckBox_Selection,CheckBox,0,True,100000000001_Options|Model,True,Model selection,False,,,
ComboBox_Criterion,ComboBox,0,True,100000000301_Options|Model,True,Criterion:,False,,,
TextBox_Threshold,TextBox,0.1,False,100000000501_Options|Model,False,Probability for removal:,False,,,
TextBox_MinVar,TextBox,2,True,100000000701_Options|Model,True,Min variables:,False,,,
TextBox_MaxVar,TextBox,2,True,100000000901_Options|Model,True,Max variables:,False,,,
TextBoxEntrance,TextBox,0.05,False,100000001101_Options|Model,False,Probability for entry:,False,,,
ComboBox_Constraints,ComboBox,1,True,110000010000_Options|ANOVA / ANCOVA,True,Select the type of constraint to apply to the qualitative variables of the OLS model,False,,,
CheckBoxNested,CheckBox,0,True,110000000100_Options|ANOVA / ANCOVA,True,Nested effects,False,,,
CheckBoxHetero,CheckBox,0,True,120000000100_Options|Covariances,True,Heteroscedasticity,False,,,
ComboBoxHACMethod,ComboBox,0,True,120000010200_Options|Covariances,True,Method:,False,,,
CheckBoxAutoCorr,CheckBox,0,True,120000000300_Options|Covariances,True,Autocorrelation,False,,,
TextBoxLag,TextBox,1,True,120000010400_Options|Covariances,True,Lag: ,False,,,
CheckBox_Predict,CheckBox,0,True,300000000102_Prediction,True,Prediction,False,,,
RefEdit_QPred,RefEdit0,,True,300000000402_Prediction,True,Qualitative:,False,,,
RefEdit_XPred,RefEdit0,,True,300000000302_Prediction,True,Quantitative:,False,,,
CheckBox_ObsLabelsPred,CheckBox,0,True,300000000502_Prediction,True,Observation labels,False,,,
RefEdit_PredLabels,RefEdit0,,True,300000000602_Prediction,True,,False,,,
OptionButton_MVEstimate,OptionButton,0,True,400000000400_Missing data,True,Estimate missing data,False,,,
OptionButton_MeanMode,OptionButton,-1,True,400000000500_Missing data,True,Mean or mode,False,,,
OptionButton_NN,OptionButton,0,True,400000010500_Missing data,True,Nearest neighbor,False,,,
OptionButton_MVRemove,OptionButton,-1,True,400000000100_Missing data,True,Remove the observations,False,,,
OptionButtonEachY,OptionButton,0,True,400000000200_Missing data,True,Check for each Y separately,False,,,
OptionButtonAcrossAll,OptionButton,-1,True,400000010200_Missing data,True,Across all Ys,False,,,
OptionButtonMVRefuse,OptionButton,0,True,400000000000_Missing data,True,Do not accept missing data,False,,,
OptionButton_MVIgnore,OptionButton,0,True,400000000300_Missing data,True,Ignore missing data,False,,,
CheckBoxResidCharts,CheckBox,-1,True,600000000200_Charts,True,Predictions and residuals,False,,,
CheckBoxRegCharts,CheckBox,-1,True,600000000000_Charts,True,Regression charts,False,,,
CheckBoxChartsCoeff,CheckBox,-1,True,600000000100_Charts,True,Standardized coefficients,False,,,
CheckBox_Conf,CheckBox,-1,True,600000000300_Charts,True,Confidence intervals,False,,,
OptionButtonCol,OptionButton,-1,True,000000010000_General,True,Column,False,,,
OptionButtonTab,OptionButton,0,True,000000020000_General,True,Table,False,,,
RefEditDataTable,RefEdit0,,True,000000010100_General,True,Data table:,False,,,
TextBoxNbFactors,TextBox,1,True,000001030100_General,True,Number of factors:,False,,,
OptionButton_W,OptionButton,0,True,000000000001_General,True,Workbook,False,,,
OptionButton_R,OptionButton,0,True,000000010001_General,True,Range,False,,,
OptionButton_S,OptionButton,-1,True,000000020001_General,True,Sheet,False,,,
RefEdit_R,RefEdit,,True,000000000101_General,True,Range:,False,,,
CheckBoxVarLabels,CheckBox,-1,True,000000000201_General,True,Variable labels,False,,,
CheckBox_ObsLabels,CheckBox,0,True,000000010301_General,True,Observation labels,False,,,
RefEdit_Wr,RefEdit0,,True,000000060301_General,True,Regression weights:,False,,,
CheckBox_Wr,CheckBox,0,True,000000050301_General,True,Regression weights,False,,,
RefEdit_ObsLabels,RefEdit0,,True,000000020301_General,True,Observation labels:,False,,,
CheckBox_W,CheckBox,0,True,000000030301_General,True,Observation weights,False,,,
RefEdit_W,RefEdit0,,True,000000040301_General,True,Observation weights:,False,,,
FileSelect2,CommandButton,,False,300000000702_Prediction,False,,False,,,
CheckBoxNorm,CheckBox,-1,True,530000000000_Outputs|Test assumptions,True,Normality test,False,,,
OptionButtonMean,OptionButton,0,True,530000000200_Outputs|Test assumptions,True,Mean,False,,,
OptionButtonMedian,OptionButton,-1,True,530000010200_Outputs|Test assumptions,True,Median,False,,,
RefEdit_Y,RefEdit0,'Sheet1'!$B$85:$B$100,True,000000030200_General,True,Y / Dependent variables:,False,,16,1
FileSelect1,CommandButton,,False,000000040200_General,False,,False,,,
ScrollBarSelect,ScrollBar,0,False,05,False,,,,,
CheckBox_X,CheckBox,0,True,000001050200_General,True,Quantitative,False,,,
RefEdit_X,RefEdit0,,True,000002050200_General,True,X / Explanatory variables:,False,,,
CheckBox_Q,CheckBox,-1,True,000003050200_General,True,Qualitative,False,,,
RefEdit_Q,RefEdit0,'Sheet1'!$A$85:$A$100,True,000004050200_General,True,Qualitative:,False,,16,1
CheckBoxMeansCharts,CheckBox,-1,True,600000000400_Charts,True,Means charts,False,,,
CheckBoxMeanConf,CheckBox,0,True,600000010400_Charts,True,Confidence intervals,False,,,
CheckBoxBar,CheckBox,-1,True,600000020400_Charts,True,Bar chart,False,,,
CheckBox_PredVarLabels,CheckBox,0,True,300000001002_Prediction,True,Variable labels,False,,,
ScrollBarLevel,SpinButton,2,True,100000020100_Options|Model,False,,,,,
CheckBoxRand,CheckBox,0,True,110000000200_Options|ANOVA / ANCOVA,True,Random effects,False,,,
CheckBoxRestricted,CheckBox,0,True,110000010200_Options|ANOVA / ANCOVA,True,Restricted ANOVA,False,,,
CheckBoxProp,CheckBox,0,True,600000030400_Charts,True,Proportional,False,,,
CheckBoxSummary,CheckBox,-1,True,510000000902_Outputs|Means,True,Summary,False,,,
CheckBoxSumCharts,CheckBox,-1,True,600000000001_Charts,True,Summary charts,False,,,
CheckBoxFilterY,CheckBox,0,True,600000000101_Charts,True,Filter Ys,False,,,
CheckBoxDemsar,CheckBox,-1,True,600000040400_Charts,True,Demsar plots,False,,,
CheckBoxContBonf,CheckBox,-1,True,520000000300_Outputs|Contrasts,True,Bonferroni correction,False,,,
SpinButtonNbFactors,SpinButton,5,True,000002030100_General,False,,,,,
CheckBoxWithEta,CheckBox,0,True,500000000300_Outputs|General,True,Effect size measures,False,,,
RefEdit_G,RefEdit0,,True,000000080301_General,True,Groups:,False,,,
CheckBox_G,CheckBox,0,True,000000070301_General,True,Groups,False,,,
CheckBoxSortMeans,CheckBox,0,True,510000000400_Outputs|Means,True,Sort the means,False,,,
RefEditClusters,RefEdit0,,True,120000010500_Options|Covariances,True,Clusters:,False,,,
CheckBoxPoints,CheckBox,0,True,600000050400_Charts,True,With points,False,,,
</a:t>
          </a:r>
        </a:p>
      </xdr:txBody>
    </xdr:sp>
    <xdr:clientData/>
  </xdr:twoCellAnchor>
  <xdr:twoCellAnchor editAs="oneCell">
    <xdr:from>
      <xdr:col>2</xdr:col>
      <xdr:colOff>12700</xdr:colOff>
      <xdr:row>7</xdr:row>
      <xdr:rowOff>0</xdr:rowOff>
    </xdr:from>
    <xdr:to>
      <xdr:col>2</xdr:col>
      <xdr:colOff>38100</xdr:colOff>
      <xdr:row>7</xdr:row>
      <xdr:rowOff>25400</xdr:rowOff>
    </xdr:to>
    <xdr:sp macro="" textlink="">
      <xdr:nvSpPr>
        <xdr:cNvPr id="3" name="L1804058" hidden="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1022350" y="1377950"/>
          <a:ext cx="25400" cy="2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GB" sz="1100"/>
            <a:t>1
ListBox
54
ListBoxPairwise
1
10
Tukey (HSD),-1
Fisher (LSD),0
Bonferroni,0
Dunn-Sidak,0
Newman-Keuls (SNK),0
Duncan,0
REGWQ,0
Benjamini-Hochberg,0
Games-Howell,0
Tamhane's T2,0
</a:t>
          </a:r>
        </a:p>
      </xdr:txBody>
    </xdr:sp>
    <xdr:clientData/>
  </xdr:twoCellAnchor>
  <xdr:twoCellAnchor editAs="oneCell">
    <xdr:from>
      <xdr:col>0</xdr:col>
      <xdr:colOff>336550</xdr:colOff>
      <xdr:row>7</xdr:row>
      <xdr:rowOff>0</xdr:rowOff>
    </xdr:from>
    <xdr:to>
      <xdr:col>1</xdr:col>
      <xdr:colOff>12700</xdr:colOff>
      <xdr:row>7</xdr:row>
      <xdr:rowOff>25400</xdr:rowOff>
    </xdr:to>
    <xdr:sp macro="" textlink="">
      <xdr:nvSpPr>
        <xdr:cNvPr id="4" name="RAND_ID" hidden="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336550" y="1377950"/>
          <a:ext cx="25400" cy="2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GB" sz="1100"/>
            <a:t>804058</a:t>
          </a:r>
        </a:p>
      </xdr:txBody>
    </xdr:sp>
    <xdr:clientData/>
  </xdr:twoCellAnchor>
  <xdr:twoCellAnchor editAs="absolute">
    <xdr:from>
      <xdr:col>1</xdr:col>
      <xdr:colOff>6350</xdr:colOff>
      <xdr:row>7</xdr:row>
      <xdr:rowOff>6350</xdr:rowOff>
    </xdr:from>
    <xdr:to>
      <xdr:col>4</xdr:col>
      <xdr:colOff>6350</xdr:colOff>
      <xdr:row>7</xdr:row>
      <xdr:rowOff>473075</xdr:rowOff>
    </xdr:to>
    <xdr:sp macro="" textlink="">
      <xdr:nvSpPr>
        <xdr:cNvPr id="5" name="BK804058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355600" y="1384300"/>
          <a:ext cx="1981200" cy="466725"/>
        </a:xfrm>
        <a:prstGeom prst="roundRect">
          <a:avLst/>
        </a:prstGeom>
        <a:solidFill>
          <a:srgbClr val="F5F5F5"/>
        </a:solidFill>
        <a:ln w="12700">
          <a:solidFill>
            <a:srgbClr val="C95217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</xdr:col>
      <xdr:colOff>96520</xdr:colOff>
      <xdr:row>7</xdr:row>
      <xdr:rowOff>53975</xdr:rowOff>
    </xdr:from>
    <xdr:to>
      <xdr:col>1</xdr:col>
      <xdr:colOff>458470</xdr:colOff>
      <xdr:row>7</xdr:row>
      <xdr:rowOff>415925</xdr:rowOff>
    </xdr:to>
    <xdr:pic macro="[0]!ReRunXLSTAT">
      <xdr:nvPicPr>
        <xdr:cNvPr id="6" name="BT804058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770" y="1431925"/>
          <a:ext cx="361950" cy="361950"/>
        </a:xfrm>
        <a:prstGeom prst="rect">
          <a:avLst/>
        </a:prstGeom>
      </xdr:spPr>
    </xdr:pic>
    <xdr:clientData/>
  </xdr:twoCellAnchor>
  <xdr:twoCellAnchor editAs="absolute">
    <xdr:from>
      <xdr:col>1</xdr:col>
      <xdr:colOff>576580</xdr:colOff>
      <xdr:row>7</xdr:row>
      <xdr:rowOff>53975</xdr:rowOff>
    </xdr:from>
    <xdr:to>
      <xdr:col>2</xdr:col>
      <xdr:colOff>278130</xdr:colOff>
      <xdr:row>7</xdr:row>
      <xdr:rowOff>415925</xdr:rowOff>
    </xdr:to>
    <xdr:pic macro="[0]!AddRemovGrid">
      <xdr:nvPicPr>
        <xdr:cNvPr id="7" name="RM804058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5830" y="1431925"/>
          <a:ext cx="361950" cy="361950"/>
        </a:xfrm>
        <a:prstGeom prst="rect">
          <a:avLst/>
        </a:prstGeom>
      </xdr:spPr>
    </xdr:pic>
    <xdr:clientData/>
  </xdr:twoCellAnchor>
  <xdr:twoCellAnchor editAs="absolute">
    <xdr:from>
      <xdr:col>1</xdr:col>
      <xdr:colOff>576580</xdr:colOff>
      <xdr:row>7</xdr:row>
      <xdr:rowOff>53975</xdr:rowOff>
    </xdr:from>
    <xdr:to>
      <xdr:col>2</xdr:col>
      <xdr:colOff>278130</xdr:colOff>
      <xdr:row>7</xdr:row>
      <xdr:rowOff>415925</xdr:rowOff>
    </xdr:to>
    <xdr:pic macro="[0]!AddRemovGrid">
      <xdr:nvPicPr>
        <xdr:cNvPr id="8" name="AD804058" hidden="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5830" y="1431925"/>
          <a:ext cx="361950" cy="361950"/>
        </a:xfrm>
        <a:prstGeom prst="rect">
          <a:avLst/>
        </a:prstGeom>
      </xdr:spPr>
    </xdr:pic>
    <xdr:clientData/>
  </xdr:twoCellAnchor>
  <xdr:twoCellAnchor editAs="absolute">
    <xdr:from>
      <xdr:col>2</xdr:col>
      <xdr:colOff>396240</xdr:colOff>
      <xdr:row>7</xdr:row>
      <xdr:rowOff>53975</xdr:rowOff>
    </xdr:from>
    <xdr:to>
      <xdr:col>3</xdr:col>
      <xdr:colOff>97790</xdr:colOff>
      <xdr:row>7</xdr:row>
      <xdr:rowOff>415925</xdr:rowOff>
    </xdr:to>
    <xdr:pic macro="[0]!SendToOfficeLocal">
      <xdr:nvPicPr>
        <xdr:cNvPr id="9" name="WD80405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05890" y="1431925"/>
          <a:ext cx="361950" cy="361950"/>
        </a:xfrm>
        <a:prstGeom prst="rect">
          <a:avLst/>
        </a:prstGeom>
      </xdr:spPr>
    </xdr:pic>
    <xdr:clientData/>
  </xdr:twoCellAnchor>
  <xdr:twoCellAnchor editAs="absolute">
    <xdr:from>
      <xdr:col>3</xdr:col>
      <xdr:colOff>215900</xdr:colOff>
      <xdr:row>7</xdr:row>
      <xdr:rowOff>53975</xdr:rowOff>
    </xdr:from>
    <xdr:to>
      <xdr:col>3</xdr:col>
      <xdr:colOff>577850</xdr:colOff>
      <xdr:row>7</xdr:row>
      <xdr:rowOff>415925</xdr:rowOff>
    </xdr:to>
    <xdr:pic macro="[0]!SendToOfficeLocal">
      <xdr:nvPicPr>
        <xdr:cNvPr id="10" name="PT804058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85950" y="1431925"/>
          <a:ext cx="361950" cy="361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96</xdr:row>
      <xdr:rowOff>0</xdr:rowOff>
    </xdr:from>
    <xdr:to>
      <xdr:col>7</xdr:col>
      <xdr:colOff>0</xdr:colOff>
      <xdr:row>113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115</xdr:row>
      <xdr:rowOff>0</xdr:rowOff>
    </xdr:from>
    <xdr:to>
      <xdr:col>7</xdr:col>
      <xdr:colOff>0</xdr:colOff>
      <xdr:row>132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127000</xdr:colOff>
      <xdr:row>115</xdr:row>
      <xdr:rowOff>0</xdr:rowOff>
    </xdr:from>
    <xdr:to>
      <xdr:col>13</xdr:col>
      <xdr:colOff>171450</xdr:colOff>
      <xdr:row>132</xdr:row>
      <xdr:rowOff>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298450</xdr:colOff>
      <xdr:row>115</xdr:row>
      <xdr:rowOff>0</xdr:rowOff>
    </xdr:from>
    <xdr:to>
      <xdr:col>19</xdr:col>
      <xdr:colOff>342900</xdr:colOff>
      <xdr:row>132</xdr:row>
      <xdr:rowOff>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134</xdr:row>
      <xdr:rowOff>0</xdr:rowOff>
    </xdr:from>
    <xdr:to>
      <xdr:col>7</xdr:col>
      <xdr:colOff>0</xdr:colOff>
      <xdr:row>151</xdr:row>
      <xdr:rowOff>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196</xdr:row>
      <xdr:rowOff>0</xdr:rowOff>
    </xdr:from>
    <xdr:to>
      <xdr:col>7</xdr:col>
      <xdr:colOff>0</xdr:colOff>
      <xdr:row>213</xdr:row>
      <xdr:rowOff>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7</xdr:col>
      <xdr:colOff>127000</xdr:colOff>
      <xdr:row>196</xdr:row>
      <xdr:rowOff>0</xdr:rowOff>
    </xdr:from>
    <xdr:to>
      <xdr:col>13</xdr:col>
      <xdr:colOff>171450</xdr:colOff>
      <xdr:row>213</xdr:row>
      <xdr:rowOff>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0</xdr:colOff>
      <xdr:row>240</xdr:row>
      <xdr:rowOff>0</xdr:rowOff>
    </xdr:from>
    <xdr:to>
      <xdr:col>7</xdr:col>
      <xdr:colOff>0</xdr:colOff>
      <xdr:row>257</xdr:row>
      <xdr:rowOff>0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0</xdr:colOff>
      <xdr:row>291</xdr:row>
      <xdr:rowOff>0</xdr:rowOff>
    </xdr:from>
    <xdr:to>
      <xdr:col>7</xdr:col>
      <xdr:colOff>0</xdr:colOff>
      <xdr:row>308</xdr:row>
      <xdr:rowOff>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 editAs="oneCell">
    <xdr:from>
      <xdr:col>0</xdr:col>
      <xdr:colOff>336550</xdr:colOff>
      <xdr:row>0</xdr:row>
      <xdr:rowOff>0</xdr:rowOff>
    </xdr:from>
    <xdr:to>
      <xdr:col>1</xdr:col>
      <xdr:colOff>12700</xdr:colOff>
      <xdr:row>0</xdr:row>
      <xdr:rowOff>25400</xdr:rowOff>
    </xdr:to>
    <xdr:sp macro="" textlink="">
      <xdr:nvSpPr>
        <xdr:cNvPr id="22" name="XP804058" hidden="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 txBox="1"/>
      </xdr:nvSpPr>
      <xdr:spPr>
        <a:xfrm>
          <a:off x="336550" y="0"/>
          <a:ext cx="25400" cy="2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GB" sz="1100"/>
            <a:t>ANOVA*SEP*Summary statistics (Quantitative data)*SEP*$B$12
ANOVA*SEP*Summary statistics (Qualitative data)*SEP*$B$18
ANOVA*SEP*Correlation matrix*SEP*$B$28
ANOVA*SEP*Regression of variable pH*SEP*$B$39
ANOVA*SEP*Goodness of fit statistics (pH)*SEP*$B$41
ANOVA*SEP*Analysis of variance (pH)*SEP*$B$59
ANOVA*SEP*Model parameters (pH)*SEP*$B$69
ANOVA*SEP*Equation of the model (pH)*SEP*$B$81
ANOVA*SEP*Standardized coefficients (pH)*SEP*$B$86
ANOVA*SEP*Test on the normality of the residuals (Shapiro-Wilk) (pH)*SEP*$B$156
ANOVA*SEP*Test for homoscedasticity of the residuals (pH) - Sample*SEP*$B$169
ANOVA*SEP*Interpretation (pH)*SEP*$B$184
ANOVA*SEP*Means charts*SEP*$B$195
ANOVA*SEP*Sample / Tukey (HSD) / Analysis of the differences between the categories with a confidence interval of 95% (pH)*SEP*$B$216
ANOVA*SEP*Summary of all pairwise comparisons for Sample (Tukey (HSD))*SEP*$B$260
ANOVA*SEP*Summary (Means) - Sample*SEP*$B$270
ANOVA*SEP*Summary (Means) - Sample (Color)*SEP*$B$282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7</xdr:row>
          <xdr:rowOff>476250</xdr:rowOff>
        </xdr:from>
        <xdr:to>
          <xdr:col>9</xdr:col>
          <xdr:colOff>12700</xdr:colOff>
          <xdr:row>8</xdr:row>
          <xdr:rowOff>196850</xdr:rowOff>
        </xdr:to>
        <xdr:sp macro="" textlink="">
          <xdr:nvSpPr>
            <xdr:cNvPr id="5126" name="DD7016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4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841228</xdr:colOff>
      <xdr:row>112</xdr:row>
      <xdr:rowOff>185037</xdr:rowOff>
    </xdr:from>
    <xdr:to>
      <xdr:col>8</xdr:col>
      <xdr:colOff>783831</xdr:colOff>
      <xdr:row>126</xdr:row>
      <xdr:rowOff>83654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257232</xdr:colOff>
      <xdr:row>112</xdr:row>
      <xdr:rowOff>183342</xdr:rowOff>
    </xdr:from>
    <xdr:to>
      <xdr:col>4</xdr:col>
      <xdr:colOff>526011</xdr:colOff>
      <xdr:row>126</xdr:row>
      <xdr:rowOff>81742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</xdr:colOff>
      <xdr:row>7</xdr:row>
      <xdr:rowOff>0</xdr:rowOff>
    </xdr:from>
    <xdr:to>
      <xdr:col>2</xdr:col>
      <xdr:colOff>38100</xdr:colOff>
      <xdr:row>7</xdr:row>
      <xdr:rowOff>25400</xdr:rowOff>
    </xdr:to>
    <xdr:sp macro="" textlink="">
      <xdr:nvSpPr>
        <xdr:cNvPr id="2" name="TX785552" hidden="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/>
      </xdr:nvSpPr>
      <xdr:spPr>
        <a:xfrm>
          <a:off x="1022350" y="1377950"/>
          <a:ext cx="25400" cy="2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GB" sz="1100"/>
            <a:t>RunProcANO
Form54.txt
TextBoxList,TextBox,,False,03,False,,False,,,
CheckBoxTrans,CheckBox,0,False,04,False,Trans,False,,,
ComboBox_TestMethod,ComboBox,0,True,200000000300_Validation,True,Select the method for the extraction of validation data,False,,,
TextBoxTestNumber,TextBox,1,True,200000000500_Validation,True,,False,,,
RefEditGroup,RefEdit0,,True,200000000700_Validation,True,Group variable:,False,,,
CheckBox_Validation,CheckBox,0,True,200000000100_Validation,True,Validation,False,,,
CheckBoxSort,CheckBox,0,True,510000000201_Outputs|Means,True,Sort up,False,,,
CheckBoxApplyAll,CheckBox,0,True,510000000101_Outputs|Means,True,Apply to all factors,False,,,
CheckBoxMCompare,CheckBox,-1,True,510000000001_Outputs|Means,True,Multiple comparisons,False,,,
CheckBoxCIMeans,CheckBox,0,True,510000000301_Outputs|Means,True,Confidence intervals,False,,,
CheckBoxSlopes,CheckBox,0,False,510000000401_Outputs|Means,False,Comparison of slopes,False,,,
CheckBoxPairwise,CheckBox,-1,True,510000000002_Outputs|Means,True,Pairwise comparisons,False,,,
CheckBoxControl,CheckBox,0,True,510000000202_Outputs|Means,True,Comparisons with a control,False,,,
CheckBoxMeanSq,CheckBox,0,True,510000000402_Outputs|Means,True,Choose the MSE,False,,,
CheckBoxProtected,CheckBox,0,True,510000000502_Outputs|Means,True,Protected,False,,,
CheckBoxTB,CheckBox,0,True,510000000602_Outputs|Means,True,Top/Bottom boxes,False,,,
OptionButtonTB2,OptionButton,-1,True,510000000702_Outputs|Means,True,2,False,,,
OptionButtonTB3,OptionButton,0,True,510000000802_Outputs|Means,True,3,False,,,
ListBoxControl,ListBox,,True,510000000302_Outputs|Means,True,Comparisons with a control:,False,,,
ListBoxPairwise,ListBox,,True,510000000102_Outputs|Means,True,Pairwise comparisons:,False,,,
CheckBoxMeanConfTab,CheckBox,-1,True,510000000300_Outputs|Means,True,Confidence interval,False,,,
CheckBoxMeans,CheckBox,-1,True,510000000000_Outputs|Means,True,Means,False,,,
CheckBoxMeanStdError,CheckBox,0,True,510000000200_Outputs|Means,True,Standard errors,False,,,
CheckBoxLSM,CheckBox,0,True,510000000100_Outputs|Means,True,LS means,False,,,
CheckBox_Desc,CheckBox,-1,True,500000000000_Outputs|General,True,Descriptive statistics,False,,,
CheckBox_Corr,CheckBox,-1,True,500000000100_Outputs|General,True,Correlations,False,,,
CheckBox_AV,CheckBox,-1,True,500000000400_Outputs|General,True,Analysis of variance,False,,,
CheckBoxPress,CheckBox,0,True,500000000600_Outputs|General,True,Press,False,,,
CheckBox_TISS,CheckBox,0,True,500000000500_Outputs|General,True,Type I/II/III SS,False,,,
CheckBoxMultiCo,CheckBox,0,True,500000000200_Outputs|General,True,Multicolinearity statistics,False,,,
CheckBoxInterpret,CheckBox,-1,True,500000000700_Outputs|General,True,Interpretation,False,,,
CheckBox_Resid,CheckBox,0,True,500000000101_Outputs|General,True,Predictions and residuals,False,,,
CheckBoxStdCoeff,CheckBox,-1,True,500000000001_Outputs|General,True,Standardized coefficients,False,,,
CheckBoxDiag,CheckBox,0,True,500000000501_Outputs|General,True,Influence diagnostics,False,,,
CheckBoxAdjPred,CheckBox,0,True,500000000401_Outputs|General,True,Adjusted predictions,False,,,
CheckBoxWelch,CheckBox,0,True,500000000601_Outputs|General,True,Welch statistic,False,,,
CheckBoxDispX,CheckBox,0,False,500000000201_Outputs|General,False,X,False,,,
CheckBoxPredConf,CheckBox,-1,True,500000000301_Outputs|General,True,Confidence intervals,False,,,
CheckBoxContrasts,CheckBox,0,True,520000000000_Outputs|Contrasts,True,Compute contrasts,False,,,
RefEditContrasts,RefEdit,,True,520000000200_Outputs|Contrasts,True,Definition:,False,,,
CheckBoxLevene,CheckBox,-1,True,530000000100_Outputs|Test assumptions,True,Levene's test,False,,,
CheckBox_Intercept,CheckBox,0,True,100000000000_Options|Model,True,Fixed Intercept,False,,,
TextBox_Intercept,TextBox,0,True,100000010000_Options|Model,True,Fixed Intercept:,False,,,
TextBoxTol,TextBox,0.0001,True,100000030000_Options|Model,True,Tolerance:,False,,,
TextBox_Conf,TextBox,95,True,100000010200_Options|Model,True,Confidence interval (%):,False,,,
CheckBox_Interactions,CheckBox,0,True,100000000100_Options|Model,True,Interactions / Level,False,,,
TextBoxLevel,TextBox,2,True,100000010100_Options|Model,True,,False,,,
ComboBox_Selection,ComboBox,0,True,100000000101_Options|Model,True,Choose a model selection method,False,,,
CheckBox_Selection,CheckBox,0,True,100000000001_Options|Model,True,Model selection,False,,,
ComboBox_Criterion,ComboBox,0,True,100000000301_Options|Model,True,Criterion:,False,,,
TextBox_Threshold,TextBox,0.1,False,100000000501_Options|Model,False,Probability for removal:,False,,,
TextBox_MinVar,TextBox,2,True,100000000701_Options|Model,True,Min variables:,False,,,
TextBox_MaxVar,TextBox,2,True,100000000901_Options|Model,True,Max variables:,False,,,
TextBoxEntrance,TextBox,0.05,False,100000001101_Options|Model,False,Probability for entry:,False,,,
ComboBox_Constraints,ComboBox,1,True,110000010000_Options|ANOVA / ANCOVA,True,Select the type of constraint to apply to the qualitative variables of the OLS model,False,,,
CheckBoxNested,CheckBox,0,True,110000000100_Options|ANOVA / ANCOVA,True,Nested effects,False,,,
CheckBoxHetero,CheckBox,0,True,120000000100_Options|Covariances,True,Heteroscedasticity,False,,,
ComboBoxHACMethod,ComboBox,0,True,120000010200_Options|Covariances,True,Method:,False,,,
CheckBoxAutoCorr,CheckBox,0,True,120000000300_Options|Covariances,True,Autocorrelation,False,,,
TextBoxLag,TextBox,1,True,120000010400_Options|Covariances,True,Lag: ,False,,,
CheckBox_Predict,CheckBox,0,True,300000000102_Prediction,True,Prediction,False,,,
RefEdit_QPred,RefEdit0,,True,300000000402_Prediction,True,Qualitative:,False,,,
RefEdit_XPred,RefEdit0,,True,300000000302_Prediction,True,Quantitative:,False,,,
CheckBox_ObsLabelsPred,CheckBox,0,True,300000000502_Prediction,True,Observation labels,False,,,
RefEdit_PredLabels,RefEdit0,,True,300000000602_Prediction,True,,False,,,
OptionButton_MVEstimate,OptionButton,0,True,400000000400_Missing data,True,Estimate missing data,False,,,
OptionButton_MeanMode,OptionButton,-1,True,400000000500_Missing data,True,Mean or mode,False,,,
OptionButton_NN,OptionButton,0,True,400000010500_Missing data,True,Nearest neighbor,False,,,
OptionButton_MVRemove,OptionButton,-1,True,400000000100_Missing data,True,Remove the observations,False,,,
OptionButtonEachY,OptionButton,0,True,400000000200_Missing data,True,Check for each Y separately,False,,,
OptionButtonAcrossAll,OptionButton,-1,True,400000010200_Missing data,True,Across all Ys,False,,,
OptionButtonMVRefuse,OptionButton,0,True,400000000000_Missing data,True,Do not accept missing data,False,,,
OptionButton_MVIgnore,OptionButton,0,True,400000000300_Missing data,True,Ignore missing data,False,,,
CheckBoxResidCharts,CheckBox,-1,True,600000000200_Charts,True,Predictions and residuals,False,,,
CheckBoxRegCharts,CheckBox,-1,True,600000000000_Charts,True,Regression charts,False,,,
CheckBoxChartsCoeff,CheckBox,-1,True,600000000100_Charts,True,Standardized coefficients,False,,,
CheckBox_Conf,CheckBox,-1,True,600000000300_Charts,True,Confidence intervals,False,,,
OptionButtonCol,OptionButton,-1,True,000000010000_General,True,Column,False,,,
OptionButtonTab,OptionButton,0,True,000000020000_General,True,Table,False,,,
RefEditDataTable,RefEdit0,,True,000000010100_General,True,Data table:,False,,,
TextBoxNbFactors,TextBox,1,True,000001030100_General,True,Number of factors:,False,,,
OptionButton_W,OptionButton,0,True,000000000001_General,True,Workbook,False,,,
OptionButton_R,OptionButton,0,True,000000010001_General,True,Range,False,,,
OptionButton_S,OptionButton,-1,True,000000020001_General,True,Sheet,False,,,
RefEdit_R,RefEdit,,True,000000000101_General,True,Range:,False,,,
CheckBoxVarLabels,CheckBox,-1,True,000000000201_General,True,Variable labels,False,,,
CheckBox_ObsLabels,CheckBox,0,True,000000010301_General,True,Observation labels,False,,,
RefEdit_Wr,RefEdit0,,True,000000060301_General,True,Regression weights:,False,,,
CheckBox_Wr,CheckBox,0,True,000000050301_General,True,Regression weights,False,,,
RefEdit_ObsLabels,RefEdit0,,True,000000020301_General,True,Observation labels:,False,,,
CheckBox_W,CheckBox,0,True,000000030301_General,True,Observation weights,False,,,
RefEdit_W,RefEdit0,,True,000000040301_General,True,Observation weights:,False,,,
FileSelect2,CommandButton,,False,300000000702_Prediction,False,,False,,,
CheckBoxNorm,CheckBox,-1,True,530000000000_Outputs|Test assumptions,True,Normality test,False,,,
OptionButtonMean,OptionButton,0,True,530000000200_Outputs|Test assumptions,True,Mean,False,,,
OptionButtonMedian,OptionButton,-1,True,530000010200_Outputs|Test assumptions,True,Median,False,,,
RefEdit_Y,RefEdit0,'Sheet2'!$B$130:$B$154,True,000000030200_General,True,Y / Dependent variables:,False,,0,0
FileSelect1,CommandButton,,False,000000040200_General,False,,False,,,
ScrollBarSelect,ScrollBar,0,False,05,False,,,,,
CheckBox_X,CheckBox,0,True,000001050200_General,True,Quantitative,False,,,
RefEdit_X,RefEdit0,,True,000002050200_General,True,X / Explanatory variables:,False,,,
CheckBox_Q,CheckBox,-1,True,000003050200_General,True,Qualitative,False,,,
RefEdit_Q,RefEdit0,'Sheet2'!$A$130:$A$154,True,000004050200_General,True,Qualitative:,False,,0,0
CheckBoxMeansCharts,CheckBox,-1,True,600000000400_Charts,True,Means charts,False,,,
CheckBoxMeanConf,CheckBox,0,True,600000010400_Charts,True,Confidence intervals,False,,,
CheckBoxBar,CheckBox,-1,True,600000020400_Charts,True,Bar chart,False,,,
CheckBox_PredVarLabels,CheckBox,0,True,300000001002_Prediction,True,Variable labels,False,,,
ScrollBarLevel,SpinButton,2,True,100000020100_Options|Model,False,,,,,
CheckBoxRand,CheckBox,0,True,110000000200_Options|ANOVA / ANCOVA,True,Random effects,False,,,
CheckBoxRestricted,CheckBox,0,True,110000010200_Options|ANOVA / ANCOVA,True,Restricted ANOVA,False,,,
CheckBoxProp,CheckBox,0,True,600000030400_Charts,True,Proportional,False,,,
CheckBoxSummary,CheckBox,-1,True,510000000902_Outputs|Means,True,Summary,False,,,
CheckBoxSumCharts,CheckBox,-1,True,600000000001_Charts,True,Summary charts,False,,,
CheckBoxFilterY,CheckBox,0,True,600000000101_Charts,True,Filter Ys,False,,,
CheckBoxDemsar,CheckBox,-1,True,600000040400_Charts,True,Demsar plots,False,,,
CheckBoxContBonf,CheckBox,-1,True,520000000300_Outputs|Contrasts,True,Bonferroni correction,False,,,
SpinButtonNbFactors,SpinButton,5,True,000002030100_General,False,,,,,
CheckBoxWithEta,CheckBox,0,True,500000000300_Outputs|General,True,Effect size measures,False,,,
RefEdit_G,RefEdit0,,True,000000080301_General,True,Groups:,False,,,
CheckBox_G,CheckBox,0,True,000000070301_General,True,Groups,False,,,
CheckBoxSortMeans,CheckBox,0,True,510000000400_Outputs|Means,True,Sort the means,False,,,
RefEditClusters,RefEdit0,,True,120000010500_Options|Covariances,True,Clusters:,False,,,
CheckBoxPoints,CheckBox,0,True,600000050400_Charts,True,With points,False,,,
</a:t>
          </a:r>
        </a:p>
      </xdr:txBody>
    </xdr:sp>
    <xdr:clientData/>
  </xdr:twoCellAnchor>
  <xdr:twoCellAnchor editAs="oneCell">
    <xdr:from>
      <xdr:col>2</xdr:col>
      <xdr:colOff>12700</xdr:colOff>
      <xdr:row>7</xdr:row>
      <xdr:rowOff>0</xdr:rowOff>
    </xdr:from>
    <xdr:to>
      <xdr:col>2</xdr:col>
      <xdr:colOff>38100</xdr:colOff>
      <xdr:row>7</xdr:row>
      <xdr:rowOff>25400</xdr:rowOff>
    </xdr:to>
    <xdr:sp macro="" textlink="">
      <xdr:nvSpPr>
        <xdr:cNvPr id="3" name="L1785552" hidden="1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/>
      </xdr:nvSpPr>
      <xdr:spPr>
        <a:xfrm>
          <a:off x="1022350" y="1377950"/>
          <a:ext cx="25400" cy="2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GB" sz="1100"/>
            <a:t>1
ListBox
54
ListBoxPairwise
1
10
Tukey (HSD),-1
Fisher (LSD),0
Bonferroni,0
Dunn-Sidak,0
Newman-Keuls (SNK),0
Duncan,0
REGWQ,0
Benjamini-Hochberg,0
Games-Howell,0
Tamhane's T2,0
</a:t>
          </a:r>
        </a:p>
      </xdr:txBody>
    </xdr:sp>
    <xdr:clientData/>
  </xdr:twoCellAnchor>
  <xdr:twoCellAnchor editAs="oneCell">
    <xdr:from>
      <xdr:col>0</xdr:col>
      <xdr:colOff>336550</xdr:colOff>
      <xdr:row>7</xdr:row>
      <xdr:rowOff>0</xdr:rowOff>
    </xdr:from>
    <xdr:to>
      <xdr:col>1</xdr:col>
      <xdr:colOff>12700</xdr:colOff>
      <xdr:row>7</xdr:row>
      <xdr:rowOff>25400</xdr:rowOff>
    </xdr:to>
    <xdr:sp macro="" textlink="">
      <xdr:nvSpPr>
        <xdr:cNvPr id="4" name="RAND_ID" hidden="1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/>
      </xdr:nvSpPr>
      <xdr:spPr>
        <a:xfrm>
          <a:off x="336550" y="1377950"/>
          <a:ext cx="25400" cy="2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GB" sz="1100"/>
            <a:t>785552</a:t>
          </a:r>
        </a:p>
      </xdr:txBody>
    </xdr:sp>
    <xdr:clientData/>
  </xdr:twoCellAnchor>
  <xdr:twoCellAnchor editAs="absolute">
    <xdr:from>
      <xdr:col>1</xdr:col>
      <xdr:colOff>6350</xdr:colOff>
      <xdr:row>7</xdr:row>
      <xdr:rowOff>6350</xdr:rowOff>
    </xdr:from>
    <xdr:to>
      <xdr:col>4</xdr:col>
      <xdr:colOff>6350</xdr:colOff>
      <xdr:row>7</xdr:row>
      <xdr:rowOff>473075</xdr:rowOff>
    </xdr:to>
    <xdr:sp macro="" textlink="">
      <xdr:nvSpPr>
        <xdr:cNvPr id="5" name="BK785552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/>
      </xdr:nvSpPr>
      <xdr:spPr>
        <a:xfrm>
          <a:off x="355600" y="1384300"/>
          <a:ext cx="1981200" cy="466725"/>
        </a:xfrm>
        <a:prstGeom prst="roundRect">
          <a:avLst/>
        </a:prstGeom>
        <a:solidFill>
          <a:srgbClr val="F5F5F5"/>
        </a:solidFill>
        <a:ln w="12700">
          <a:solidFill>
            <a:srgbClr val="C95217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</xdr:col>
      <xdr:colOff>96520</xdr:colOff>
      <xdr:row>7</xdr:row>
      <xdr:rowOff>53975</xdr:rowOff>
    </xdr:from>
    <xdr:to>
      <xdr:col>1</xdr:col>
      <xdr:colOff>458470</xdr:colOff>
      <xdr:row>7</xdr:row>
      <xdr:rowOff>415925</xdr:rowOff>
    </xdr:to>
    <xdr:pic macro="[0]!ReRunXLSTAT">
      <xdr:nvPicPr>
        <xdr:cNvPr id="6" name="BT785552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770" y="1431925"/>
          <a:ext cx="361950" cy="361950"/>
        </a:xfrm>
        <a:prstGeom prst="rect">
          <a:avLst/>
        </a:prstGeom>
      </xdr:spPr>
    </xdr:pic>
    <xdr:clientData/>
  </xdr:twoCellAnchor>
  <xdr:twoCellAnchor editAs="absolute">
    <xdr:from>
      <xdr:col>1</xdr:col>
      <xdr:colOff>576580</xdr:colOff>
      <xdr:row>7</xdr:row>
      <xdr:rowOff>53975</xdr:rowOff>
    </xdr:from>
    <xdr:to>
      <xdr:col>2</xdr:col>
      <xdr:colOff>278130</xdr:colOff>
      <xdr:row>7</xdr:row>
      <xdr:rowOff>415925</xdr:rowOff>
    </xdr:to>
    <xdr:pic macro="[0]!AddRemovGrid">
      <xdr:nvPicPr>
        <xdr:cNvPr id="7" name="RM785552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5830" y="1431925"/>
          <a:ext cx="361950" cy="361950"/>
        </a:xfrm>
        <a:prstGeom prst="rect">
          <a:avLst/>
        </a:prstGeom>
      </xdr:spPr>
    </xdr:pic>
    <xdr:clientData/>
  </xdr:twoCellAnchor>
  <xdr:twoCellAnchor editAs="absolute">
    <xdr:from>
      <xdr:col>1</xdr:col>
      <xdr:colOff>576580</xdr:colOff>
      <xdr:row>7</xdr:row>
      <xdr:rowOff>53975</xdr:rowOff>
    </xdr:from>
    <xdr:to>
      <xdr:col>2</xdr:col>
      <xdr:colOff>278130</xdr:colOff>
      <xdr:row>7</xdr:row>
      <xdr:rowOff>415925</xdr:rowOff>
    </xdr:to>
    <xdr:pic macro="[0]!AddRemovGrid">
      <xdr:nvPicPr>
        <xdr:cNvPr id="8" name="AD785552" hidden="1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5830" y="1431925"/>
          <a:ext cx="361950" cy="361950"/>
        </a:xfrm>
        <a:prstGeom prst="rect">
          <a:avLst/>
        </a:prstGeom>
      </xdr:spPr>
    </xdr:pic>
    <xdr:clientData/>
  </xdr:twoCellAnchor>
  <xdr:twoCellAnchor editAs="absolute">
    <xdr:from>
      <xdr:col>2</xdr:col>
      <xdr:colOff>396240</xdr:colOff>
      <xdr:row>7</xdr:row>
      <xdr:rowOff>53975</xdr:rowOff>
    </xdr:from>
    <xdr:to>
      <xdr:col>3</xdr:col>
      <xdr:colOff>97790</xdr:colOff>
      <xdr:row>7</xdr:row>
      <xdr:rowOff>415925</xdr:rowOff>
    </xdr:to>
    <xdr:pic macro="[0]!SendToOfficeLocal">
      <xdr:nvPicPr>
        <xdr:cNvPr id="9" name="WD785552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05890" y="1431925"/>
          <a:ext cx="361950" cy="361950"/>
        </a:xfrm>
        <a:prstGeom prst="rect">
          <a:avLst/>
        </a:prstGeom>
      </xdr:spPr>
    </xdr:pic>
    <xdr:clientData/>
  </xdr:twoCellAnchor>
  <xdr:twoCellAnchor editAs="absolute">
    <xdr:from>
      <xdr:col>3</xdr:col>
      <xdr:colOff>215900</xdr:colOff>
      <xdr:row>7</xdr:row>
      <xdr:rowOff>53975</xdr:rowOff>
    </xdr:from>
    <xdr:to>
      <xdr:col>3</xdr:col>
      <xdr:colOff>577850</xdr:colOff>
      <xdr:row>7</xdr:row>
      <xdr:rowOff>415925</xdr:rowOff>
    </xdr:to>
    <xdr:pic macro="[0]!SendToOfficeLocal">
      <xdr:nvPicPr>
        <xdr:cNvPr id="10" name="PT785552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85950" y="1431925"/>
          <a:ext cx="361950" cy="361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92</xdr:row>
      <xdr:rowOff>0</xdr:rowOff>
    </xdr:from>
    <xdr:to>
      <xdr:col>7</xdr:col>
      <xdr:colOff>0</xdr:colOff>
      <xdr:row>109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111</xdr:row>
      <xdr:rowOff>0</xdr:rowOff>
    </xdr:from>
    <xdr:to>
      <xdr:col>7</xdr:col>
      <xdr:colOff>0</xdr:colOff>
      <xdr:row>128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127000</xdr:colOff>
      <xdr:row>111</xdr:row>
      <xdr:rowOff>0</xdr:rowOff>
    </xdr:from>
    <xdr:to>
      <xdr:col>13</xdr:col>
      <xdr:colOff>127000</xdr:colOff>
      <xdr:row>128</xdr:row>
      <xdr:rowOff>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254000</xdr:colOff>
      <xdr:row>111</xdr:row>
      <xdr:rowOff>0</xdr:rowOff>
    </xdr:from>
    <xdr:to>
      <xdr:col>19</xdr:col>
      <xdr:colOff>254000</xdr:colOff>
      <xdr:row>128</xdr:row>
      <xdr:rowOff>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130</xdr:row>
      <xdr:rowOff>0</xdr:rowOff>
    </xdr:from>
    <xdr:to>
      <xdr:col>7</xdr:col>
      <xdr:colOff>0</xdr:colOff>
      <xdr:row>147</xdr:row>
      <xdr:rowOff>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192</xdr:row>
      <xdr:rowOff>0</xdr:rowOff>
    </xdr:from>
    <xdr:to>
      <xdr:col>7</xdr:col>
      <xdr:colOff>0</xdr:colOff>
      <xdr:row>209</xdr:row>
      <xdr:rowOff>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7</xdr:col>
      <xdr:colOff>127000</xdr:colOff>
      <xdr:row>192</xdr:row>
      <xdr:rowOff>0</xdr:rowOff>
    </xdr:from>
    <xdr:to>
      <xdr:col>13</xdr:col>
      <xdr:colOff>127000</xdr:colOff>
      <xdr:row>209</xdr:row>
      <xdr:rowOff>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0</xdr:colOff>
      <xdr:row>231</xdr:row>
      <xdr:rowOff>0</xdr:rowOff>
    </xdr:from>
    <xdr:to>
      <xdr:col>7</xdr:col>
      <xdr:colOff>0</xdr:colOff>
      <xdr:row>248</xdr:row>
      <xdr:rowOff>0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0</xdr:colOff>
      <xdr:row>279</xdr:row>
      <xdr:rowOff>0</xdr:rowOff>
    </xdr:from>
    <xdr:to>
      <xdr:col>7</xdr:col>
      <xdr:colOff>0</xdr:colOff>
      <xdr:row>296</xdr:row>
      <xdr:rowOff>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 editAs="oneCell">
    <xdr:from>
      <xdr:col>0</xdr:col>
      <xdr:colOff>336550</xdr:colOff>
      <xdr:row>0</xdr:row>
      <xdr:rowOff>0</xdr:rowOff>
    </xdr:from>
    <xdr:to>
      <xdr:col>1</xdr:col>
      <xdr:colOff>12700</xdr:colOff>
      <xdr:row>0</xdr:row>
      <xdr:rowOff>25400</xdr:rowOff>
    </xdr:to>
    <xdr:sp macro="" textlink="">
      <xdr:nvSpPr>
        <xdr:cNvPr id="22" name="XP785552" hidden="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 txBox="1"/>
      </xdr:nvSpPr>
      <xdr:spPr>
        <a:xfrm>
          <a:off x="336550" y="0"/>
          <a:ext cx="25400" cy="2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GB" sz="1100"/>
            <a:t>ANOVA2*SEP*Summary statistics (Quantitative data)*SEP*$B$12
ANOVA2*SEP*Summary statistics (Qualitative data)*SEP*$B$18
ANOVA2*SEP*Correlation matrix*SEP*$B$27
ANOVA2*SEP*Regression of variable Moisture day 0*SEP*$B$37
ANOVA2*SEP*Goodness of fit statistics (Moisture day 0)*SEP*$B$39
ANOVA2*SEP*Analysis of variance (Moisture day 0)*SEP*$B$57
ANOVA2*SEP*Model parameters (Moisture day 0)*SEP*$B$67
ANOVA2*SEP*Equation of the model (Moisture day 0)*SEP*$B$78
ANOVA2*SEP*Standardized coefficients (Moisture day 0)*SEP*$B$83
ANOVA2*SEP*Test on the normality of the residuals (Shapiro-Wilk) (Moisture day 0)*SEP*$B$152
ANOVA2*SEP*Test for homoscedasticity of the residuals (Moisture day 0) - Sample*SEP*$B$165
ANOVA2*SEP*Interpretation (Moisture day 0)*SEP*$B$180
ANOVA2*SEP*Means charts*SEP*$B$191
ANOVA2*SEP*Sample / Tukey (HSD) / Analysis of the differences between the categories with a confidence interval of 95% (Moisture day 0)*SEP*$B$212
ANOVA2*SEP*Summary of all pairwise comparisons for Sample (Tukey (HSD))*SEP*$B$251
ANOVA2*SEP*Summary (Means) - Sample*SEP*$B$260
ANOVA2*SEP*Summary (Means) - Sample (Color)*SEP*$B$271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7</xdr:row>
          <xdr:rowOff>476250</xdr:rowOff>
        </xdr:from>
        <xdr:to>
          <xdr:col>10</xdr:col>
          <xdr:colOff>6350</xdr:colOff>
          <xdr:row>8</xdr:row>
          <xdr:rowOff>196850</xdr:rowOff>
        </xdr:to>
        <xdr:sp macro="" textlink="">
          <xdr:nvSpPr>
            <xdr:cNvPr id="12293" name="DD495315" hidden="1">
              <a:extLst>
                <a:ext uri="{63B3BB69-23CF-44E3-9099-C40C66FF867C}">
                  <a14:compatExt spid="_x0000_s12293"/>
                </a:ext>
                <a:ext uri="{FF2B5EF4-FFF2-40B4-BE49-F238E27FC236}">
                  <a16:creationId xmlns:a16="http://schemas.microsoft.com/office/drawing/2014/main" id="{00000000-0008-0000-0D00-00000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</xdr:colOff>
      <xdr:row>7</xdr:row>
      <xdr:rowOff>0</xdr:rowOff>
    </xdr:from>
    <xdr:to>
      <xdr:col>2</xdr:col>
      <xdr:colOff>38100</xdr:colOff>
      <xdr:row>7</xdr:row>
      <xdr:rowOff>25400</xdr:rowOff>
    </xdr:to>
    <xdr:sp macro="" textlink="">
      <xdr:nvSpPr>
        <xdr:cNvPr id="2" name="TX250311" hidden="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1022350" y="1377950"/>
          <a:ext cx="25400" cy="2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GB" sz="1100"/>
            <a:t>RunProcANO
Form54.txt
TextBoxList,TextBox,,False,03,False,,False,,,
CheckBoxTrans,CheckBox,0,False,04,False,Trans,False,,,
ComboBox_TestMethod,ComboBox,0,True,200000000300_Validation,True,Select the method for the extraction of validation data,False,,,
TextBoxTestNumber,TextBox,1,True,200000000500_Validation,True,,False,,,
RefEditGroup,RefEdit0,,True,200000000700_Validation,True,Group variable:,False,,,
CheckBox_Validation,CheckBox,0,True,200000000100_Validation,True,Validation,False,,,
CheckBoxSort,CheckBox,0,True,510000000201_Outputs|Means,True,Sort up,False,,,
CheckBoxApplyAll,CheckBox,0,True,510000000101_Outputs|Means,True,Apply to all factors,False,,,
CheckBoxMCompare,CheckBox,-1,True,510000000001_Outputs|Means,True,Multiple comparisons,False,,,
CheckBoxCIMeans,CheckBox,0,True,510000000301_Outputs|Means,True,Confidence intervals,False,,,
CheckBoxSlopes,CheckBox,0,False,510000000401_Outputs|Means,False,Comparison of slopes,False,,,
CheckBoxPairwise,CheckBox,-1,True,510000000002_Outputs|Means,True,Pairwise comparisons,False,,,
CheckBoxControl,CheckBox,0,True,510000000202_Outputs|Means,True,Comparisons with a control,False,,,
CheckBoxMeanSq,CheckBox,0,True,510000000402_Outputs|Means,True,Choose the MSE,False,,,
CheckBoxProtected,CheckBox,0,True,510000000502_Outputs|Means,True,Protected,False,,,
CheckBoxTB,CheckBox,0,True,510000000602_Outputs|Means,True,Top/Bottom boxes,False,,,
OptionButtonTB2,OptionButton,-1,True,510000000702_Outputs|Means,True,2,False,,,
OptionButtonTB3,OptionButton,0,True,510000000802_Outputs|Means,True,3,False,,,
ListBoxControl,ListBox,,True,510000000302_Outputs|Means,True,Comparisons with a control:,False,,,
ListBoxPairwise,ListBox,,True,510000000102_Outputs|Means,True,Pairwise comparisons:,False,,,
CheckBoxMeanConfTab,CheckBox,-1,True,510000000300_Outputs|Means,True,Confidence interval,False,,,
CheckBoxMeans,CheckBox,-1,True,510000000000_Outputs|Means,True,Means,False,,,
CheckBoxMeanStdError,CheckBox,0,True,510000000200_Outputs|Means,True,Standard errors,False,,,
CheckBoxLSM,CheckBox,0,True,510000000100_Outputs|Means,True,LS means,False,,,
CheckBox_Desc,CheckBox,-1,True,500000000000_Outputs|General,True,Descriptive statistics,False,,,
CheckBox_Corr,CheckBox,-1,True,500000000100_Outputs|General,True,Correlations,False,,,
CheckBox_AV,CheckBox,-1,True,500000000400_Outputs|General,True,Analysis of variance,False,,,
CheckBoxPress,CheckBox,0,True,500000000600_Outputs|General,True,Press,False,,,
CheckBox_TISS,CheckBox,0,True,500000000500_Outputs|General,True,Type I/II/III SS,False,,,
CheckBoxMultiCo,CheckBox,0,True,500000000200_Outputs|General,True,Multicolinearity statistics,False,,,
CheckBoxInterpret,CheckBox,-1,True,500000000700_Outputs|General,True,Interpretation,False,,,
CheckBox_Resid,CheckBox,0,True,500000000101_Outputs|General,True,Predictions and residuals,False,,,
CheckBoxStdCoeff,CheckBox,-1,True,500000000001_Outputs|General,True,Standardized coefficients,False,,,
CheckBoxDiag,CheckBox,0,True,500000000501_Outputs|General,True,Influence diagnostics,False,,,
CheckBoxAdjPred,CheckBox,0,True,500000000401_Outputs|General,True,Adjusted predictions,False,,,
CheckBoxWelch,CheckBox,0,True,500000000601_Outputs|General,True,Welch statistic,False,,,
CheckBoxDispX,CheckBox,0,False,500000000201_Outputs|General,False,X,False,,,
CheckBoxPredConf,CheckBox,-1,True,500000000301_Outputs|General,True,Confidence intervals,False,,,
CheckBoxContrasts,CheckBox,0,True,520000000000_Outputs|Contrasts,True,Compute contrasts,False,,,
RefEditContrasts,RefEdit,,True,520000000200_Outputs|Contrasts,True,Definition:,False,,,
CheckBoxLevene,CheckBox,-1,True,530000000100_Outputs|Test assumptions,True,Levene's test,False,,,
CheckBox_Intercept,CheckBox,0,True,100000000000_Options|Model,True,Fixed Intercept,False,,,
TextBox_Intercept,TextBox,0,True,100000010000_Options|Model,True,Fixed Intercept:,False,,,
TextBoxTol,TextBox,0.0001,True,100000030000_Options|Model,True,Tolerance:,False,,,
TextBox_Conf,TextBox,95,True,100000010200_Options|Model,True,Confidence interval (%):,False,,,
CheckBox_Interactions,CheckBox,0,True,100000000100_Options|Model,True,Interactions / Level,False,,,
TextBoxLevel,TextBox,2,True,100000010100_Options|Model,True,,False,,,
ComboBox_Selection,ComboBox,0,True,100000000101_Options|Model,True,Choose a model selection method,False,,,
CheckBox_Selection,CheckBox,0,True,100000000001_Options|Model,True,Model selection,False,,,
ComboBox_Criterion,ComboBox,0,True,100000000301_Options|Model,True,Criterion:,False,,,
TextBox_Threshold,TextBox,0.1,False,100000000501_Options|Model,False,Probability for removal:,False,,,
TextBox_MinVar,TextBox,2,True,100000000701_Options|Model,True,Min variables:,False,,,
TextBox_MaxVar,TextBox,2,True,100000000901_Options|Model,True,Max variables:,False,,,
TextBoxEntrance,TextBox,0.05,False,100000001101_Options|Model,False,Probability for entry:,False,,,
ComboBox_Constraints,ComboBox,1,True,110000010000_Options|ANOVA / ANCOVA,True,Select the type of constraint to apply to the qualitative variables of the OLS model,False,,,
CheckBoxNested,CheckBox,0,True,110000000100_Options|ANOVA / ANCOVA,True,Nested effects,False,,,
CheckBoxHetero,CheckBox,0,True,120000000100_Options|Covariances,True,Heteroscedasticity,False,,,
ComboBoxHACMethod,ComboBox,0,True,120000010200_Options|Covariances,True,Method:,False,,,
CheckBoxAutoCorr,CheckBox,0,True,120000000300_Options|Covariances,True,Autocorrelation,False,,,
TextBoxLag,TextBox,1,True,120000010400_Options|Covariances,True,Lag: ,False,,,
CheckBox_Predict,CheckBox,0,True,300000000102_Prediction,True,Prediction,False,,,
RefEdit_QPred,RefEdit0,,True,300000000402_Prediction,True,Qualitative:,False,,,
RefEdit_XPred,RefEdit0,,True,300000000302_Prediction,True,Quantitative:,False,,,
CheckBox_ObsLabelsPred,CheckBox,0,True,300000000502_Prediction,True,Observation labels,False,,,
RefEdit_PredLabels,RefEdit0,,True,300000000602_Prediction,True,,False,,,
OptionButton_MVEstimate,OptionButton,0,True,400000000400_Missing data,True,Estimate missing data,False,,,
OptionButton_MeanMode,OptionButton,-1,True,400000000500_Missing data,True,Mean or mode,False,,,
OptionButton_NN,OptionButton,0,True,400000010500_Missing data,True,Nearest neighbor,False,,,
OptionButton_MVRemove,OptionButton,-1,True,400000000100_Missing data,True,Remove the observations,False,,,
OptionButtonEachY,OptionButton,0,True,400000000200_Missing data,True,Check for each Y separately,False,,,
OptionButtonAcrossAll,OptionButton,-1,True,400000010200_Missing data,True,Across all Ys,False,,,
OptionButtonMVRefuse,OptionButton,0,True,400000000000_Missing data,True,Do not accept missing data,False,,,
OptionButton_MVIgnore,OptionButton,0,True,400000000300_Missing data,True,Ignore missing data,False,,,
CheckBoxResidCharts,CheckBox,-1,True,600000000200_Charts,True,Predictions and residuals,False,,,
CheckBoxRegCharts,CheckBox,-1,True,600000000000_Charts,True,Regression charts,False,,,
CheckBoxChartsCoeff,CheckBox,-1,True,600000000100_Charts,True,Standardized coefficients,False,,,
CheckBox_Conf,CheckBox,-1,True,600000000300_Charts,True,Confidence intervals,False,,,
OptionButtonCol,OptionButton,-1,True,000000010000_General,True,Column,False,,,
OptionButtonTab,OptionButton,0,True,000000020000_General,True,Table,False,,,
RefEditDataTable,RefEdit0,,True,000000010100_General,True,Data table:,False,,,
TextBoxNbFactors,TextBox,1,True,000001030100_General,True,Number of factors:,False,,,
OptionButton_W,OptionButton,0,True,000000000001_General,True,Workbook,False,,,
OptionButton_R,OptionButton,0,True,000000010001_General,True,Range,False,,,
OptionButton_S,OptionButton,-1,True,000000020001_General,True,Sheet,False,,,
RefEdit_R,RefEdit,,True,000000000101_General,True,Range:,False,,,
CheckBoxVarLabels,CheckBox,-1,True,000000000201_General,True,Variable labels,False,,,
CheckBox_ObsLabels,CheckBox,0,True,000000010301_General,True,Observation labels,False,,,
RefEdit_Wr,RefEdit0,,True,000000060301_General,True,Regression weights:,False,,,
CheckBox_Wr,CheckBox,0,True,000000050301_General,True,Regression weights,False,,,
RefEdit_ObsLabels,RefEdit0,,True,000000020301_General,True,Observation labels:,False,,,
CheckBox_W,CheckBox,0,True,000000030301_General,True,Observation weights,False,,,
RefEdit_W,RefEdit0,,True,000000040301_General,True,Observation weights:,False,,,
FileSelect2,CommandButton,,False,300000000702_Prediction,False,,False,,,
CheckBoxNorm,CheckBox,-1,True,530000000000_Outputs|Test assumptions,True,Normality test,False,,,
OptionButtonMean,OptionButton,0,True,530000000200_Outputs|Test assumptions,True,Mean,False,,,
OptionButtonMedian,OptionButton,-1,True,530000010200_Outputs|Test assumptions,True,Median,False,,,
RefEdit_Y,RefEdit0,'Sheet2'!$C$130:$C$154,True,000000030200_General,True,Y / Dependent variables:,False,,25,1
FileSelect1,CommandButton,,False,000000040200_General,False,,False,,,
ScrollBarSelect,ScrollBar,0,False,05,False,,,,,
CheckBox_X,CheckBox,0,True,000001050200_General,True,Quantitative,False,,,
RefEdit_X,RefEdit0,,True,000002050200_General,True,X / Explanatory variables:,False,,,
CheckBox_Q,CheckBox,-1,True,000003050200_General,True,Qualitative,False,,,
RefEdit_Q,RefEdit0,'Sheet2'!$A$130:$A$154,True,000004050200_General,True,Qualitative:,False,,25,1
CheckBoxMeansCharts,CheckBox,-1,True,600000000400_Charts,True,Means charts,False,,,
CheckBoxMeanConf,CheckBox,0,True,600000010400_Charts,True,Confidence intervals,False,,,
CheckBoxBar,CheckBox,-1,True,600000020400_Charts,True,Bar chart,False,,,
CheckBox_PredVarLabels,CheckBox,0,True,300000001002_Prediction,True,Variable labels,False,,,
ScrollBarLevel,SpinButton,2,True,100000020100_Options|Model,False,,,,,
CheckBoxRand,CheckBox,0,True,110000000200_Options|ANOVA / ANCOVA,True,Random effects,False,,,
CheckBoxRestricted,CheckBox,0,True,110000010200_Options|ANOVA / ANCOVA,True,Restricted ANOVA,False,,,
CheckBoxProp,CheckBox,0,True,600000030400_Charts,True,Proportional,False,,,
CheckBoxSummary,CheckBox,-1,True,510000000902_Outputs|Means,True,Summary,False,,,
CheckBoxSumCharts,CheckBox,-1,True,600000000001_Charts,True,Summary charts,False,,,
CheckBoxFilterY,CheckBox,0,True,600000000101_Charts,True,Filter Ys,False,,,
CheckBoxDemsar,CheckBox,-1,True,600000040400_Charts,True,Demsar plots,False,,,
CheckBoxContBonf,CheckBox,-1,True,520000000300_Outputs|Contrasts,True,Bonferroni correction,False,,,
SpinButtonNbFactors,SpinButton,5,True,000002030100_General,False,,,,,
CheckBoxWithEta,CheckBox,0,True,500000000300_Outputs|General,True,Effect size measures,False,,,
RefEdit_G,RefEdit0,,True,000000080301_General,True,Groups:,False,,,
CheckBox_G,CheckBox,0,True,000000070301_General,True,Groups,False,,,
CheckBoxSortMeans,CheckBox,0,True,510000000400_Outputs|Means,True,Sort the means,False,,,
RefEditClusters,RefEdit0,,True,120000010500_Options|Covariances,True,Clusters:,False,,,
CheckBoxPoints,CheckBox,0,True,600000050400_Charts,True,With points,False,,,
</a:t>
          </a:r>
        </a:p>
      </xdr:txBody>
    </xdr:sp>
    <xdr:clientData/>
  </xdr:twoCellAnchor>
  <xdr:twoCellAnchor editAs="oneCell">
    <xdr:from>
      <xdr:col>2</xdr:col>
      <xdr:colOff>12700</xdr:colOff>
      <xdr:row>7</xdr:row>
      <xdr:rowOff>0</xdr:rowOff>
    </xdr:from>
    <xdr:to>
      <xdr:col>2</xdr:col>
      <xdr:colOff>38100</xdr:colOff>
      <xdr:row>7</xdr:row>
      <xdr:rowOff>25400</xdr:rowOff>
    </xdr:to>
    <xdr:sp macro="" textlink="">
      <xdr:nvSpPr>
        <xdr:cNvPr id="3" name="L1250311" hidden="1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/>
      </xdr:nvSpPr>
      <xdr:spPr>
        <a:xfrm>
          <a:off x="1022350" y="1377950"/>
          <a:ext cx="25400" cy="2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GB" sz="1100"/>
            <a:t>1
ListBox
54
ListBoxPairwise
1
10
Tukey (HSD),-1
Fisher (LSD),0
Bonferroni,0
Dunn-Sidak,0
Newman-Keuls (SNK),0
Duncan,0
REGWQ,0
Benjamini-Hochberg,0
Games-Howell,0
Tamhane's T2,0
</a:t>
          </a:r>
        </a:p>
      </xdr:txBody>
    </xdr:sp>
    <xdr:clientData/>
  </xdr:twoCellAnchor>
  <xdr:twoCellAnchor editAs="oneCell">
    <xdr:from>
      <xdr:col>0</xdr:col>
      <xdr:colOff>336550</xdr:colOff>
      <xdr:row>7</xdr:row>
      <xdr:rowOff>0</xdr:rowOff>
    </xdr:from>
    <xdr:to>
      <xdr:col>1</xdr:col>
      <xdr:colOff>12700</xdr:colOff>
      <xdr:row>7</xdr:row>
      <xdr:rowOff>25400</xdr:rowOff>
    </xdr:to>
    <xdr:sp macro="" textlink="">
      <xdr:nvSpPr>
        <xdr:cNvPr id="4" name="RAND_ID" hidden="1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/>
      </xdr:nvSpPr>
      <xdr:spPr>
        <a:xfrm>
          <a:off x="336550" y="1377950"/>
          <a:ext cx="25400" cy="2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GB" sz="1100"/>
            <a:t>250311</a:t>
          </a:r>
        </a:p>
      </xdr:txBody>
    </xdr:sp>
    <xdr:clientData/>
  </xdr:twoCellAnchor>
  <xdr:twoCellAnchor editAs="absolute">
    <xdr:from>
      <xdr:col>1</xdr:col>
      <xdr:colOff>6350</xdr:colOff>
      <xdr:row>7</xdr:row>
      <xdr:rowOff>6350</xdr:rowOff>
    </xdr:from>
    <xdr:to>
      <xdr:col>4</xdr:col>
      <xdr:colOff>6350</xdr:colOff>
      <xdr:row>7</xdr:row>
      <xdr:rowOff>473075</xdr:rowOff>
    </xdr:to>
    <xdr:sp macro="" textlink="">
      <xdr:nvSpPr>
        <xdr:cNvPr id="5" name="BK250311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/>
      </xdr:nvSpPr>
      <xdr:spPr>
        <a:xfrm>
          <a:off x="355600" y="1384300"/>
          <a:ext cx="1981200" cy="466725"/>
        </a:xfrm>
        <a:prstGeom prst="roundRect">
          <a:avLst/>
        </a:prstGeom>
        <a:solidFill>
          <a:srgbClr val="F5F5F5"/>
        </a:solidFill>
        <a:ln w="12700">
          <a:solidFill>
            <a:srgbClr val="C95217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</xdr:col>
      <xdr:colOff>96520</xdr:colOff>
      <xdr:row>7</xdr:row>
      <xdr:rowOff>53975</xdr:rowOff>
    </xdr:from>
    <xdr:to>
      <xdr:col>1</xdr:col>
      <xdr:colOff>458470</xdr:colOff>
      <xdr:row>7</xdr:row>
      <xdr:rowOff>415925</xdr:rowOff>
    </xdr:to>
    <xdr:pic macro="[0]!ReRunXLSTAT">
      <xdr:nvPicPr>
        <xdr:cNvPr id="6" name="BT250311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770" y="1431925"/>
          <a:ext cx="361950" cy="361950"/>
        </a:xfrm>
        <a:prstGeom prst="rect">
          <a:avLst/>
        </a:prstGeom>
      </xdr:spPr>
    </xdr:pic>
    <xdr:clientData/>
  </xdr:twoCellAnchor>
  <xdr:twoCellAnchor editAs="absolute">
    <xdr:from>
      <xdr:col>1</xdr:col>
      <xdr:colOff>576580</xdr:colOff>
      <xdr:row>7</xdr:row>
      <xdr:rowOff>53975</xdr:rowOff>
    </xdr:from>
    <xdr:to>
      <xdr:col>2</xdr:col>
      <xdr:colOff>278130</xdr:colOff>
      <xdr:row>7</xdr:row>
      <xdr:rowOff>415925</xdr:rowOff>
    </xdr:to>
    <xdr:pic macro="[0]!AddRemovGrid">
      <xdr:nvPicPr>
        <xdr:cNvPr id="7" name="RM250311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5830" y="1431925"/>
          <a:ext cx="361950" cy="361950"/>
        </a:xfrm>
        <a:prstGeom prst="rect">
          <a:avLst/>
        </a:prstGeom>
      </xdr:spPr>
    </xdr:pic>
    <xdr:clientData/>
  </xdr:twoCellAnchor>
  <xdr:twoCellAnchor editAs="absolute">
    <xdr:from>
      <xdr:col>1</xdr:col>
      <xdr:colOff>576580</xdr:colOff>
      <xdr:row>7</xdr:row>
      <xdr:rowOff>53975</xdr:rowOff>
    </xdr:from>
    <xdr:to>
      <xdr:col>2</xdr:col>
      <xdr:colOff>278130</xdr:colOff>
      <xdr:row>7</xdr:row>
      <xdr:rowOff>415925</xdr:rowOff>
    </xdr:to>
    <xdr:pic macro="[0]!AddRemovGrid">
      <xdr:nvPicPr>
        <xdr:cNvPr id="8" name="AD250311" hidden="1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5830" y="1431925"/>
          <a:ext cx="361950" cy="361950"/>
        </a:xfrm>
        <a:prstGeom prst="rect">
          <a:avLst/>
        </a:prstGeom>
      </xdr:spPr>
    </xdr:pic>
    <xdr:clientData/>
  </xdr:twoCellAnchor>
  <xdr:twoCellAnchor editAs="absolute">
    <xdr:from>
      <xdr:col>2</xdr:col>
      <xdr:colOff>396240</xdr:colOff>
      <xdr:row>7</xdr:row>
      <xdr:rowOff>53975</xdr:rowOff>
    </xdr:from>
    <xdr:to>
      <xdr:col>3</xdr:col>
      <xdr:colOff>97790</xdr:colOff>
      <xdr:row>7</xdr:row>
      <xdr:rowOff>415925</xdr:rowOff>
    </xdr:to>
    <xdr:pic macro="[0]!SendToOfficeLocal">
      <xdr:nvPicPr>
        <xdr:cNvPr id="9" name="WD250311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05890" y="1431925"/>
          <a:ext cx="361950" cy="361950"/>
        </a:xfrm>
        <a:prstGeom prst="rect">
          <a:avLst/>
        </a:prstGeom>
      </xdr:spPr>
    </xdr:pic>
    <xdr:clientData/>
  </xdr:twoCellAnchor>
  <xdr:twoCellAnchor editAs="absolute">
    <xdr:from>
      <xdr:col>3</xdr:col>
      <xdr:colOff>215900</xdr:colOff>
      <xdr:row>7</xdr:row>
      <xdr:rowOff>53975</xdr:rowOff>
    </xdr:from>
    <xdr:to>
      <xdr:col>3</xdr:col>
      <xdr:colOff>577850</xdr:colOff>
      <xdr:row>7</xdr:row>
      <xdr:rowOff>415925</xdr:rowOff>
    </xdr:to>
    <xdr:pic macro="[0]!SendToOfficeLocal">
      <xdr:nvPicPr>
        <xdr:cNvPr id="10" name="PT250311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85950" y="1431925"/>
          <a:ext cx="361950" cy="361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92</xdr:row>
      <xdr:rowOff>0</xdr:rowOff>
    </xdr:from>
    <xdr:to>
      <xdr:col>7</xdr:col>
      <xdr:colOff>0</xdr:colOff>
      <xdr:row>109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111</xdr:row>
      <xdr:rowOff>0</xdr:rowOff>
    </xdr:from>
    <xdr:to>
      <xdr:col>7</xdr:col>
      <xdr:colOff>0</xdr:colOff>
      <xdr:row>128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127000</xdr:colOff>
      <xdr:row>111</xdr:row>
      <xdr:rowOff>0</xdr:rowOff>
    </xdr:from>
    <xdr:to>
      <xdr:col>13</xdr:col>
      <xdr:colOff>127000</xdr:colOff>
      <xdr:row>128</xdr:row>
      <xdr:rowOff>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254000</xdr:colOff>
      <xdr:row>111</xdr:row>
      <xdr:rowOff>0</xdr:rowOff>
    </xdr:from>
    <xdr:to>
      <xdr:col>19</xdr:col>
      <xdr:colOff>254000</xdr:colOff>
      <xdr:row>128</xdr:row>
      <xdr:rowOff>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130</xdr:row>
      <xdr:rowOff>0</xdr:rowOff>
    </xdr:from>
    <xdr:to>
      <xdr:col>7</xdr:col>
      <xdr:colOff>0</xdr:colOff>
      <xdr:row>147</xdr:row>
      <xdr:rowOff>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193</xdr:row>
      <xdr:rowOff>0</xdr:rowOff>
    </xdr:from>
    <xdr:to>
      <xdr:col>7</xdr:col>
      <xdr:colOff>0</xdr:colOff>
      <xdr:row>210</xdr:row>
      <xdr:rowOff>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7</xdr:col>
      <xdr:colOff>127000</xdr:colOff>
      <xdr:row>193</xdr:row>
      <xdr:rowOff>0</xdr:rowOff>
    </xdr:from>
    <xdr:to>
      <xdr:col>13</xdr:col>
      <xdr:colOff>127000</xdr:colOff>
      <xdr:row>210</xdr:row>
      <xdr:rowOff>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0</xdr:colOff>
      <xdr:row>232</xdr:row>
      <xdr:rowOff>0</xdr:rowOff>
    </xdr:from>
    <xdr:to>
      <xdr:col>7</xdr:col>
      <xdr:colOff>0</xdr:colOff>
      <xdr:row>249</xdr:row>
      <xdr:rowOff>0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0</xdr:colOff>
      <xdr:row>280</xdr:row>
      <xdr:rowOff>0</xdr:rowOff>
    </xdr:from>
    <xdr:to>
      <xdr:col>7</xdr:col>
      <xdr:colOff>0</xdr:colOff>
      <xdr:row>297</xdr:row>
      <xdr:rowOff>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 editAs="oneCell">
    <xdr:from>
      <xdr:col>0</xdr:col>
      <xdr:colOff>336550</xdr:colOff>
      <xdr:row>0</xdr:row>
      <xdr:rowOff>0</xdr:rowOff>
    </xdr:from>
    <xdr:to>
      <xdr:col>1</xdr:col>
      <xdr:colOff>12700</xdr:colOff>
      <xdr:row>0</xdr:row>
      <xdr:rowOff>25400</xdr:rowOff>
    </xdr:to>
    <xdr:sp macro="" textlink="">
      <xdr:nvSpPr>
        <xdr:cNvPr id="22" name="XP250311" hidden="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 txBox="1"/>
      </xdr:nvSpPr>
      <xdr:spPr>
        <a:xfrm>
          <a:off x="336550" y="0"/>
          <a:ext cx="25400" cy="2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GB" sz="1100"/>
            <a:t>ANOVA3*SEP*Summary statistics (Quantitative data)*SEP*$B$12
ANOVA3*SEP*Summary statistics (Qualitative data)*SEP*$B$18
ANOVA3*SEP*Correlation matrix*SEP*$B$27
ANOVA3*SEP*Regression of variable Moisture day 6*SEP*$B$37
ANOVA3*SEP*Goodness of fit statistics (Moisture day 6)*SEP*$B$39
ANOVA3*SEP*Analysis of variance (Moisture day 6)*SEP*$B$57
ANOVA3*SEP*Model parameters (Moisture day 6)*SEP*$B$67
ANOVA3*SEP*Equation of the model (Moisture day 6)*SEP*$B$78
ANOVA3*SEP*Standardized coefficients (Moisture day 6)*SEP*$B$83
ANOVA3*SEP*Test on the normality of the residuals (Shapiro-Wilk) (Moisture day 6)*SEP*$B$152
ANOVA3*SEP*Test for homoscedasticity of the residuals (Moisture day 6) - Sample*SEP*$B$166
ANOVA3*SEP*Interpretation (Moisture day 6)*SEP*$B$181
ANOVA3*SEP*Means charts*SEP*$B$192
ANOVA3*SEP*Sample / Tukey (HSD) / Analysis of the differences between the categories with a confidence interval of 95% (Moisture day 6)*SEP*$B$213
ANOVA3*SEP*Summary of all pairwise comparisons for Sample (Tukey (HSD))*SEP*$B$252
ANOVA3*SEP*Summary (Means) - Sample*SEP*$B$261
ANOVA3*SEP*Summary (Means) - Sample (Color)*SEP*$B$272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7</xdr:row>
          <xdr:rowOff>476250</xdr:rowOff>
        </xdr:from>
        <xdr:to>
          <xdr:col>10</xdr:col>
          <xdr:colOff>6350</xdr:colOff>
          <xdr:row>8</xdr:row>
          <xdr:rowOff>196850</xdr:rowOff>
        </xdr:to>
        <xdr:sp macro="" textlink="">
          <xdr:nvSpPr>
            <xdr:cNvPr id="13317" name="DD268274" hidden="1">
              <a:extLst>
                <a:ext uri="{63B3BB69-23CF-44E3-9099-C40C66FF867C}">
                  <a14:compatExt spid="_x0000_s13317"/>
                </a:ext>
                <a:ext uri="{FF2B5EF4-FFF2-40B4-BE49-F238E27FC236}">
                  <a16:creationId xmlns:a16="http://schemas.microsoft.com/office/drawing/2014/main" id="{00000000-0008-0000-0800-00000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503489</xdr:colOff>
      <xdr:row>0</xdr:row>
      <xdr:rowOff>305352</xdr:rowOff>
    </xdr:from>
    <xdr:to>
      <xdr:col>42</xdr:col>
      <xdr:colOff>106293</xdr:colOff>
      <xdr:row>24</xdr:row>
      <xdr:rowOff>147247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41</xdr:col>
      <xdr:colOff>276086</xdr:colOff>
      <xdr:row>12</xdr:row>
      <xdr:rowOff>73623</xdr:rowOff>
    </xdr:from>
    <xdr:to>
      <xdr:col>46</xdr:col>
      <xdr:colOff>718010</xdr:colOff>
      <xdr:row>40</xdr:row>
      <xdr:rowOff>55218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1498600</xdr:colOff>
      <xdr:row>38</xdr:row>
      <xdr:rowOff>38100</xdr:rowOff>
    </xdr:from>
    <xdr:to>
      <xdr:col>19</xdr:col>
      <xdr:colOff>1346200</xdr:colOff>
      <xdr:row>51</xdr:row>
      <xdr:rowOff>114300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21</xdr:col>
      <xdr:colOff>444500</xdr:colOff>
      <xdr:row>81</xdr:row>
      <xdr:rowOff>139700</xdr:rowOff>
    </xdr:from>
    <xdr:to>
      <xdr:col>24</xdr:col>
      <xdr:colOff>1092200</xdr:colOff>
      <xdr:row>127</xdr:row>
      <xdr:rowOff>76200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1676400</xdr:colOff>
      <xdr:row>111</xdr:row>
      <xdr:rowOff>50800</xdr:rowOff>
    </xdr:from>
    <xdr:to>
      <xdr:col>11</xdr:col>
      <xdr:colOff>177800</xdr:colOff>
      <xdr:row>128</xdr:row>
      <xdr:rowOff>101600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30</xdr:col>
      <xdr:colOff>1447800</xdr:colOff>
      <xdr:row>1</xdr:row>
      <xdr:rowOff>38100</xdr:rowOff>
    </xdr:from>
    <xdr:to>
      <xdr:col>36</xdr:col>
      <xdr:colOff>457200</xdr:colOff>
      <xdr:row>22</xdr:row>
      <xdr:rowOff>101600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169284</xdr:colOff>
      <xdr:row>226</xdr:row>
      <xdr:rowOff>162907</xdr:rowOff>
    </xdr:from>
    <xdr:to>
      <xdr:col>8</xdr:col>
      <xdr:colOff>1713802</xdr:colOff>
      <xdr:row>240</xdr:row>
      <xdr:rowOff>156288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247650</xdr:colOff>
      <xdr:row>97</xdr:row>
      <xdr:rowOff>82550</xdr:rowOff>
    </xdr:from>
    <xdr:to>
      <xdr:col>26</xdr:col>
      <xdr:colOff>1200150</xdr:colOff>
      <xdr:row>113</xdr:row>
      <xdr:rowOff>184150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50800</xdr:colOff>
      <xdr:row>97</xdr:row>
      <xdr:rowOff>101600</xdr:rowOff>
    </xdr:from>
    <xdr:to>
      <xdr:col>33</xdr:col>
      <xdr:colOff>228600</xdr:colOff>
      <xdr:row>114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254000</xdr:colOff>
      <xdr:row>114</xdr:row>
      <xdr:rowOff>114300</xdr:rowOff>
    </xdr:from>
    <xdr:to>
      <xdr:col>26</xdr:col>
      <xdr:colOff>1206500</xdr:colOff>
      <xdr:row>128</xdr:row>
      <xdr:rowOff>12700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27</xdr:col>
      <xdr:colOff>38100</xdr:colOff>
      <xdr:row>114</xdr:row>
      <xdr:rowOff>139700</xdr:rowOff>
    </xdr:from>
    <xdr:to>
      <xdr:col>33</xdr:col>
      <xdr:colOff>215900</xdr:colOff>
      <xdr:row>128</xdr:row>
      <xdr:rowOff>38100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349250</xdr:colOff>
      <xdr:row>123</xdr:row>
      <xdr:rowOff>139700</xdr:rowOff>
    </xdr:from>
    <xdr:to>
      <xdr:col>12</xdr:col>
      <xdr:colOff>12700</xdr:colOff>
      <xdr:row>141</xdr:row>
      <xdr:rowOff>76200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368300</xdr:colOff>
      <xdr:row>142</xdr:row>
      <xdr:rowOff>0</xdr:rowOff>
    </xdr:from>
    <xdr:to>
      <xdr:col>12</xdr:col>
      <xdr:colOff>31750</xdr:colOff>
      <xdr:row>159</xdr:row>
      <xdr:rowOff>139700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27</xdr:col>
      <xdr:colOff>611909</xdr:colOff>
      <xdr:row>16</xdr:row>
      <xdr:rowOff>129308</xdr:rowOff>
    </xdr:from>
    <xdr:to>
      <xdr:col>30</xdr:col>
      <xdr:colOff>1408545</xdr:colOff>
      <xdr:row>29</xdr:row>
      <xdr:rowOff>170872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27</xdr:col>
      <xdr:colOff>565727</xdr:colOff>
      <xdr:row>30</xdr:row>
      <xdr:rowOff>80818</xdr:rowOff>
    </xdr:from>
    <xdr:to>
      <xdr:col>30</xdr:col>
      <xdr:colOff>1362363</xdr:colOff>
      <xdr:row>41</xdr:row>
      <xdr:rowOff>549564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31</xdr:col>
      <xdr:colOff>46182</xdr:colOff>
      <xdr:row>20</xdr:row>
      <xdr:rowOff>173182</xdr:rowOff>
    </xdr:from>
    <xdr:to>
      <xdr:col>38</xdr:col>
      <xdr:colOff>242454</xdr:colOff>
      <xdr:row>39</xdr:row>
      <xdr:rowOff>32327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14</xdr:col>
      <xdr:colOff>411480</xdr:colOff>
      <xdr:row>44</xdr:row>
      <xdr:rowOff>66040</xdr:rowOff>
    </xdr:from>
    <xdr:to>
      <xdr:col>17</xdr:col>
      <xdr:colOff>1386840</xdr:colOff>
      <xdr:row>57</xdr:row>
      <xdr:rowOff>167640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360680</xdr:colOff>
      <xdr:row>44</xdr:row>
      <xdr:rowOff>96520</xdr:rowOff>
    </xdr:from>
    <xdr:to>
      <xdr:col>41</xdr:col>
      <xdr:colOff>208280</xdr:colOff>
      <xdr:row>57</xdr:row>
      <xdr:rowOff>198120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</xdr:colOff>
      <xdr:row>7</xdr:row>
      <xdr:rowOff>0</xdr:rowOff>
    </xdr:from>
    <xdr:to>
      <xdr:col>2</xdr:col>
      <xdr:colOff>38100</xdr:colOff>
      <xdr:row>7</xdr:row>
      <xdr:rowOff>25400</xdr:rowOff>
    </xdr:to>
    <xdr:sp macro="" textlink="">
      <xdr:nvSpPr>
        <xdr:cNvPr id="2" name="TX624444" hidden="1">
          <a:extLst>
            <a:ext uri="{FF2B5EF4-FFF2-40B4-BE49-F238E27FC236}">
              <a16:creationId xmlns:a16="http://schemas.microsoft.com/office/drawing/2014/main" id="{BE647E67-6484-8534-ACBC-C6C929DC9728}"/>
            </a:ext>
          </a:extLst>
        </xdr:cNvPr>
        <xdr:cNvSpPr txBox="1"/>
      </xdr:nvSpPr>
      <xdr:spPr>
        <a:xfrm>
          <a:off x="1022350" y="1377950"/>
          <a:ext cx="25400" cy="2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GB" sz="1100"/>
            <a:t>RunProcANO
Form54.txt
TextBoxList,TextBox,,False,03,False,,False,,,
CheckBoxTrans,CheckBox,0,False,04,False,Trans,False,,,
ComboBox_TestMethod,ComboBox,0,True,200000000300_Validation,True,Select the method for the extraction of validation data,False,,,
TextBoxTestNumber,TextBox,1,True,200000000500_Validation,True,,False,,,
RefEditGroup,RefEdit0,,True,200000000700_Validation,True,Group variable:,False,,,
CheckBox_Validation,CheckBox,0,True,200000000100_Validation,True,Validation,False,,,
CheckBoxSort,CheckBox,0,True,510000000201_Outputs|Means,True,Sort up,False,,,
CheckBoxApplyAll,CheckBox,0,True,510000000101_Outputs|Means,True,Apply to all factors,False,,,
CheckBoxMCompare,CheckBox,-1,True,510000000001_Outputs|Means,True,Multiple comparisons,False,,,
CheckBoxCIMeans,CheckBox,0,True,510000000301_Outputs|Means,True,Confidence intervals,False,,,
CheckBoxSlopes,CheckBox,0,False,510000000401_Outputs|Means,False,Comparison of slopes,False,,,
CheckBoxPairwise,CheckBox,-1,True,510000000002_Outputs|Means,True,Pairwise comparisons,False,,,
CheckBoxControl,CheckBox,0,True,510000000202_Outputs|Means,True,Comparisons with a control,False,,,
CheckBoxMeanSq,CheckBox,0,True,510000000402_Outputs|Means,True,Choose the MSE,False,,,
CheckBoxProtected,CheckBox,0,True,510000000502_Outputs|Means,True,Protected,False,,,
CheckBoxTB,CheckBox,0,True,510000000602_Outputs|Means,True,Top/Bottom boxes,False,,,
OptionButtonTB2,OptionButton,-1,True,510000000702_Outputs|Means,True,2,False,,,
OptionButtonTB3,OptionButton,0,True,510000000802_Outputs|Means,True,3,False,,,
ListBoxControl,ListBox,,True,510000000302_Outputs|Means,True,Comparisons with a control:,False,,,
ListBoxPairwise,ListBox,,True,510000000102_Outputs|Means,True,Pairwise comparisons:,False,,,
CheckBoxMeanConfTab,CheckBox,-1,True,510000000300_Outputs|Means,True,Confidence interval,False,,,
CheckBoxMeans,CheckBox,-1,True,510000000000_Outputs|Means,True,Means,False,,,
CheckBoxMeanStdError,CheckBox,0,True,510000000200_Outputs|Means,True,Standard errors,False,,,
CheckBoxLSM,CheckBox,0,True,510000000100_Outputs|Means,True,LS means,False,,,
CheckBox_Desc,CheckBox,-1,True,500000000000_Outputs|General,True,Descriptive statistics,False,,,
CheckBox_Corr,CheckBox,-1,True,500000000100_Outputs|General,True,Correlations,False,,,
CheckBox_AV,CheckBox,-1,True,500000000400_Outputs|General,True,Analysis of variance,False,,,
CheckBoxPress,CheckBox,0,True,500000000600_Outputs|General,True,Press,False,,,
CheckBox_TISS,CheckBox,0,True,500000000500_Outputs|General,True,Type I/II/III SS,False,,,
CheckBoxMultiCo,CheckBox,0,True,500000000200_Outputs|General,True,Multicolinearity statistics,False,,,
CheckBoxInterpret,CheckBox,-1,True,500000000700_Outputs|General,True,Interpretation,False,,,
CheckBox_Resid,CheckBox,0,True,500000000101_Outputs|General,True,Predictions and residuals,False,,,
CheckBoxStdCoeff,CheckBox,-1,True,500000000001_Outputs|General,True,Standardized coefficients,False,,,
CheckBoxDiag,CheckBox,0,True,500000000501_Outputs|General,True,Influence diagnostics,False,,,
CheckBoxAdjPred,CheckBox,0,True,500000000401_Outputs|General,True,Adjusted predictions,False,,,
CheckBoxWelch,CheckBox,0,True,500000000601_Outputs|General,True,Welch statistic,False,,,
CheckBoxDispX,CheckBox,0,False,500000000201_Outputs|General,False,X,False,,,
CheckBoxPredConf,CheckBox,-1,True,500000000301_Outputs|General,True,Confidence intervals,False,,,
CheckBoxContrasts,CheckBox,0,True,520000000000_Outputs|Contrasts,True,Compute contrasts,False,,,
RefEditContrasts,RefEdit,,True,520000000200_Outputs|Contrasts,True,Definition:,False,,,
CheckBoxLevene,CheckBox,-1,True,530000000100_Outputs|Test assumptions,True,Levene's test,False,,,
CheckBox_Intercept,CheckBox,0,True,100000000000_Options|Model,True,Fixed Intercept,False,,,
TextBox_Intercept,TextBox,0,True,100000010000_Options|Model,True,Fixed Intercept:,False,,,
TextBoxTol,TextBox,0.0001,True,100000030000_Options|Model,True,Tolerance:,False,,,
TextBox_Conf,TextBox,95,True,100000010200_Options|Model,True,Confidence interval (%):,False,,,
CheckBox_Interactions,CheckBox,0,True,100000000100_Options|Model,True,Interactions / Level,False,,,
TextBoxLevel,TextBox,2,True,100000010100_Options|Model,True,,False,,,
ComboBox_Selection,ComboBox,0,True,100000000101_Options|Model,True,Choose a model selection method,False,,,
CheckBox_Selection,CheckBox,0,True,100000000001_Options|Model,True,Model selection,False,,,
ComboBox_Criterion,ComboBox,0,True,100000000301_Options|Model,True,Criterion:,False,,,
TextBox_Threshold,TextBox,0.1,False,100000000501_Options|Model,False,Probability for removal:,False,,,
TextBox_MinVar,TextBox,2,True,100000000701_Options|Model,True,Min variables:,False,,,
TextBox_MaxVar,TextBox,2,True,100000000901_Options|Model,True,Max variables:,False,,,
TextBoxEntrance,TextBox,0.05,False,100000001101_Options|Model,False,Probability for entry:,False,,,
ComboBox_Constraints,ComboBox,1,True,110000010000_Options|ANOVA / ANCOVA,True,Select the type of constraint to apply to the qualitative variables of the OLS model,False,,,
CheckBoxNested,CheckBox,0,True,110000000100_Options|ANOVA / ANCOVA,True,Nested effects,False,,,
CheckBoxHetero,CheckBox,0,True,120000000100_Options|Covariances,True,Heteroscedasticity,False,,,
ComboBoxHACMethod,ComboBox,0,True,120000010200_Options|Covariances,True,Method:,False,,,
CheckBoxAutoCorr,CheckBox,0,True,120000000300_Options|Covariances,True,Autocorrelation,False,,,
TextBoxLag,TextBox,1,True,120000010400_Options|Covariances,True,Lag: ,False,,,
CheckBox_Predict,CheckBox,0,True,300000000102_Prediction,True,Prediction,False,,,
RefEdit_QPred,RefEdit0,,True,300000000402_Prediction,True,Qualitative:,False,,,
RefEdit_XPred,RefEdit0,,True,300000000302_Prediction,True,Quantitative:,False,,,
CheckBox_ObsLabelsPred,CheckBox,0,True,300000000502_Prediction,True,Observation labels,False,,,
RefEdit_PredLabels,RefEdit0,,True,300000000602_Prediction,True,,False,,,
OptionButton_MVEstimate,OptionButton,0,True,400000000400_Missing data,True,Estimate missing data,False,,,
OptionButton_MeanMode,OptionButton,-1,True,400000000500_Missing data,True,Mean or mode,False,,,
OptionButton_NN,OptionButton,0,True,400000010500_Missing data,True,Nearest neighbor,False,,,
OptionButton_MVRemove,OptionButton,-1,True,400000000100_Missing data,True,Remove the observations,False,,,
OptionButtonEachY,OptionButton,0,True,400000000200_Missing data,True,Check for each Y separately,False,,,
OptionButtonAcrossAll,OptionButton,-1,True,400000010200_Missing data,True,Across all Ys,False,,,
OptionButtonMVRefuse,OptionButton,0,True,400000000000_Missing data,True,Do not accept missing data,False,,,
OptionButton_MVIgnore,OptionButton,0,True,400000000300_Missing data,True,Ignore missing data,False,,,
CheckBoxResidCharts,CheckBox,-1,True,600000000200_Charts,True,Predictions and residuals,False,,,
CheckBoxRegCharts,CheckBox,-1,True,600000000000_Charts,True,Regression charts,False,,,
CheckBoxChartsCoeff,CheckBox,-1,True,600000000100_Charts,True,Standardized coefficients,False,,,
CheckBox_Conf,CheckBox,-1,True,600000000300_Charts,True,Confidence intervals,False,,,
OptionButtonCol,OptionButton,-1,True,000000010000_General,True,Column,False,,,
OptionButtonTab,OptionButton,0,True,000000020000_General,True,Table,False,,,
RefEditDataTable,RefEdit0,,True,000000010100_General,True,Data table:,False,,,
TextBoxNbFactors,TextBox,1,True,000001030100_General,True,Number of factors:,False,,,
OptionButton_W,OptionButton,0,True,000000000001_General,True,Workbook,False,,,
OptionButton_R,OptionButton,0,True,000000010001_General,True,Range,False,,,
OptionButton_S,OptionButton,-1,True,000000020001_General,True,Sheet,False,,,
RefEdit_R,RefEdit,,True,000000000101_General,True,Range:,False,,,
CheckBoxVarLabels,CheckBox,-1,True,000000000201_General,True,Variable labels,False,,,
CheckBox_ObsLabels,CheckBox,0,True,000000010301_General,True,Observation labels,False,,,
RefEdit_Wr,RefEdit0,,True,000000060301_General,True,Regression weights:,False,,,
CheckBox_Wr,CheckBox,0,True,000000050301_General,True,Regression weights,False,,,
RefEdit_ObsLabels,RefEdit0,,True,000000020301_General,True,Observation labels:,False,,,
CheckBox_W,CheckBox,0,True,000000030301_General,True,Observation weights,False,,,
RefEdit_W,RefEdit0,,True,000000040301_General,True,Observation weights:,False,,,
FileSelect2,CommandButton,,False,300000000702_Prediction,False,,False,,,
CheckBoxNorm,CheckBox,-1,True,530000000000_Outputs|Test assumptions,True,Normality test,False,,,
OptionButtonMean,OptionButton,0,True,530000000200_Outputs|Test assumptions,True,Mean,False,,,
OptionButtonMedian,OptionButton,-1,True,530000010200_Outputs|Test assumptions,True,Median,False,,,
RefEdit_Y,RefEdit0,'Sheet4'!$C$49:$C$73,True,000000030200_General,True,Y / Dependent variables:,False,,25,1
FileSelect1,CommandButton,,False,000000040200_General,False,,False,,,
ScrollBarSelect,ScrollBar,0,False,05,False,,,,,
CheckBox_X,CheckBox,0,True,000001050200_General,True,Quantitative,False,,,
RefEdit_X,RefEdit0,,True,000002050200_General,True,X / Explanatory variables:,False,,,
CheckBox_Q,CheckBox,-1,True,000003050200_General,True,Qualitative,False,,,
RefEdit_Q,RefEdit0,'Sheet4'!$A$49:$A$73,True,000004050200_General,True,Qualitative:,False,,25,1
CheckBoxMeansCharts,CheckBox,-1,True,600000000400_Charts,True,Means charts,False,,,
CheckBoxMeanConf,CheckBox,0,True,600000010400_Charts,True,Confidence intervals,False,,,
CheckBoxBar,CheckBox,-1,True,600000020400_Charts,True,Bar chart,False,,,
CheckBox_PredVarLabels,CheckBox,0,True,300000001002_Prediction,True,Variable labels,False,,,
ScrollBarLevel,SpinButton,2,True,100000020100_Options|Model,False,,,,,
CheckBoxRand,CheckBox,0,True,110000000200_Options|ANOVA / ANCOVA,True,Random effects,False,,,
CheckBoxRestricted,CheckBox,0,True,110000010200_Options|ANOVA / ANCOVA,True,Restricted ANOVA,False,,,
CheckBoxProp,CheckBox,0,True,600000030400_Charts,True,Proportional,False,,,
CheckBoxSummary,CheckBox,-1,True,510000000902_Outputs|Means,True,Summary,False,,,
CheckBoxSumCharts,CheckBox,-1,True,600000000001_Charts,True,Summary charts,False,,,
CheckBoxFilterY,CheckBox,0,True,600000000101_Charts,True,Filter Ys,False,,,
CheckBoxDemsar,CheckBox,-1,True,600000040400_Charts,True,Demsar plots,False,,,
CheckBoxContBonf,CheckBox,-1,True,520000000300_Outputs|Contrasts,True,Bonferroni correction,False,,,
SpinButtonNbFactors,SpinButton,5,True,000002030100_General,False,,,,,
CheckBoxWithEta,CheckBox,0,True,500000000300_Outputs|General,True,Effect size measures,False,,,
RefEdit_G,RefEdit0,,True,000000080301_General,True,Groups:,False,,,
CheckBox_G,CheckBox,0,True,000000070301_General,True,Groups,False,,,
CheckBoxSortMeans,CheckBox,0,True,510000000400_Outputs|Means,True,Sort the means,False,,,
RefEditClusters,RefEdit0,,True,120000010500_Options|Covariances,True,Clusters:,False,,,
CheckBoxPoints,CheckBox,0,True,600000050400_Charts,True,With points,False,,,
</a:t>
          </a:r>
        </a:p>
      </xdr:txBody>
    </xdr:sp>
    <xdr:clientData/>
  </xdr:twoCellAnchor>
  <xdr:twoCellAnchor editAs="oneCell">
    <xdr:from>
      <xdr:col>2</xdr:col>
      <xdr:colOff>12700</xdr:colOff>
      <xdr:row>7</xdr:row>
      <xdr:rowOff>0</xdr:rowOff>
    </xdr:from>
    <xdr:to>
      <xdr:col>2</xdr:col>
      <xdr:colOff>38100</xdr:colOff>
      <xdr:row>7</xdr:row>
      <xdr:rowOff>25400</xdr:rowOff>
    </xdr:to>
    <xdr:sp macro="" textlink="">
      <xdr:nvSpPr>
        <xdr:cNvPr id="3" name="L1624444" hidden="1">
          <a:extLst>
            <a:ext uri="{FF2B5EF4-FFF2-40B4-BE49-F238E27FC236}">
              <a16:creationId xmlns:a16="http://schemas.microsoft.com/office/drawing/2014/main" id="{03147E15-8E03-2CFE-52EE-CF2CAE90600B}"/>
            </a:ext>
          </a:extLst>
        </xdr:cNvPr>
        <xdr:cNvSpPr txBox="1"/>
      </xdr:nvSpPr>
      <xdr:spPr>
        <a:xfrm>
          <a:off x="1022350" y="1377950"/>
          <a:ext cx="25400" cy="2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GB" sz="1100"/>
            <a:t>1
ListBox
54
ListBoxPairwise
1
10
Tukey (HSD),-1
Fisher (LSD),0
Bonferroni,0
Dunn-Sidak,0
Newman-Keuls (SNK),0
Duncan,0
REGWQ,0
Benjamini-Hochberg,0
Games-Howell,0
Tamhane's T2,0
</a:t>
          </a:r>
        </a:p>
      </xdr:txBody>
    </xdr:sp>
    <xdr:clientData/>
  </xdr:twoCellAnchor>
  <xdr:twoCellAnchor editAs="oneCell">
    <xdr:from>
      <xdr:col>0</xdr:col>
      <xdr:colOff>336550</xdr:colOff>
      <xdr:row>7</xdr:row>
      <xdr:rowOff>0</xdr:rowOff>
    </xdr:from>
    <xdr:to>
      <xdr:col>1</xdr:col>
      <xdr:colOff>12700</xdr:colOff>
      <xdr:row>7</xdr:row>
      <xdr:rowOff>25400</xdr:rowOff>
    </xdr:to>
    <xdr:sp macro="" textlink="">
      <xdr:nvSpPr>
        <xdr:cNvPr id="4" name="RAND_ID" hidden="1">
          <a:extLst>
            <a:ext uri="{FF2B5EF4-FFF2-40B4-BE49-F238E27FC236}">
              <a16:creationId xmlns:a16="http://schemas.microsoft.com/office/drawing/2014/main" id="{09366A12-4BCE-A8D5-26CF-9FF9C21C4DF3}"/>
            </a:ext>
          </a:extLst>
        </xdr:cNvPr>
        <xdr:cNvSpPr txBox="1"/>
      </xdr:nvSpPr>
      <xdr:spPr>
        <a:xfrm>
          <a:off x="336550" y="1377950"/>
          <a:ext cx="25400" cy="2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GB" sz="1100"/>
            <a:t>624444</a:t>
          </a:r>
        </a:p>
      </xdr:txBody>
    </xdr:sp>
    <xdr:clientData/>
  </xdr:twoCellAnchor>
  <xdr:twoCellAnchor editAs="absolute">
    <xdr:from>
      <xdr:col>1</xdr:col>
      <xdr:colOff>6350</xdr:colOff>
      <xdr:row>7</xdr:row>
      <xdr:rowOff>6350</xdr:rowOff>
    </xdr:from>
    <xdr:to>
      <xdr:col>3</xdr:col>
      <xdr:colOff>590550</xdr:colOff>
      <xdr:row>7</xdr:row>
      <xdr:rowOff>473075</xdr:rowOff>
    </xdr:to>
    <xdr:sp macro="" textlink="">
      <xdr:nvSpPr>
        <xdr:cNvPr id="5" name="BK624444">
          <a:extLst>
            <a:ext uri="{FF2B5EF4-FFF2-40B4-BE49-F238E27FC236}">
              <a16:creationId xmlns:a16="http://schemas.microsoft.com/office/drawing/2014/main" id="{3BB59481-65BF-E27C-8375-1E086CC26B3A}"/>
            </a:ext>
          </a:extLst>
        </xdr:cNvPr>
        <xdr:cNvSpPr/>
      </xdr:nvSpPr>
      <xdr:spPr>
        <a:xfrm>
          <a:off x="355600" y="1384300"/>
          <a:ext cx="1981200" cy="466725"/>
        </a:xfrm>
        <a:prstGeom prst="roundRect">
          <a:avLst/>
        </a:prstGeom>
        <a:solidFill>
          <a:srgbClr val="F5F5F5"/>
        </a:solidFill>
        <a:ln w="12700">
          <a:solidFill>
            <a:srgbClr val="C95217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</xdr:col>
      <xdr:colOff>96520</xdr:colOff>
      <xdr:row>7</xdr:row>
      <xdr:rowOff>53975</xdr:rowOff>
    </xdr:from>
    <xdr:to>
      <xdr:col>1</xdr:col>
      <xdr:colOff>458470</xdr:colOff>
      <xdr:row>7</xdr:row>
      <xdr:rowOff>415925</xdr:rowOff>
    </xdr:to>
    <xdr:pic macro="[0]!ReRunXLSTAT">
      <xdr:nvPicPr>
        <xdr:cNvPr id="6" name="BT624444">
          <a:extLst>
            <a:ext uri="{FF2B5EF4-FFF2-40B4-BE49-F238E27FC236}">
              <a16:creationId xmlns:a16="http://schemas.microsoft.com/office/drawing/2014/main" id="{143EB85A-E781-8AA7-224B-2A7E0F44B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770" y="1431925"/>
          <a:ext cx="361950" cy="361950"/>
        </a:xfrm>
        <a:prstGeom prst="rect">
          <a:avLst/>
        </a:prstGeom>
      </xdr:spPr>
    </xdr:pic>
    <xdr:clientData/>
  </xdr:twoCellAnchor>
  <xdr:twoCellAnchor editAs="absolute">
    <xdr:from>
      <xdr:col>1</xdr:col>
      <xdr:colOff>576580</xdr:colOff>
      <xdr:row>7</xdr:row>
      <xdr:rowOff>53975</xdr:rowOff>
    </xdr:from>
    <xdr:to>
      <xdr:col>2</xdr:col>
      <xdr:colOff>278130</xdr:colOff>
      <xdr:row>7</xdr:row>
      <xdr:rowOff>415925</xdr:rowOff>
    </xdr:to>
    <xdr:pic macro="[0]!AddRemovGrid">
      <xdr:nvPicPr>
        <xdr:cNvPr id="7" name="RM624444">
          <a:extLst>
            <a:ext uri="{FF2B5EF4-FFF2-40B4-BE49-F238E27FC236}">
              <a16:creationId xmlns:a16="http://schemas.microsoft.com/office/drawing/2014/main" id="{F61E6E58-E28B-4FE4-F320-A0A099B2C6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5830" y="1431925"/>
          <a:ext cx="361950" cy="361950"/>
        </a:xfrm>
        <a:prstGeom prst="rect">
          <a:avLst/>
        </a:prstGeom>
      </xdr:spPr>
    </xdr:pic>
    <xdr:clientData/>
  </xdr:twoCellAnchor>
  <xdr:twoCellAnchor editAs="absolute">
    <xdr:from>
      <xdr:col>1</xdr:col>
      <xdr:colOff>576580</xdr:colOff>
      <xdr:row>7</xdr:row>
      <xdr:rowOff>53975</xdr:rowOff>
    </xdr:from>
    <xdr:to>
      <xdr:col>2</xdr:col>
      <xdr:colOff>278130</xdr:colOff>
      <xdr:row>7</xdr:row>
      <xdr:rowOff>415925</xdr:rowOff>
    </xdr:to>
    <xdr:pic macro="[0]!AddRemovGrid">
      <xdr:nvPicPr>
        <xdr:cNvPr id="8" name="AD624444" hidden="1">
          <a:extLst>
            <a:ext uri="{FF2B5EF4-FFF2-40B4-BE49-F238E27FC236}">
              <a16:creationId xmlns:a16="http://schemas.microsoft.com/office/drawing/2014/main" id="{1216CE96-B91F-D09C-2E44-DB96F2DC8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5830" y="1431925"/>
          <a:ext cx="361950" cy="361950"/>
        </a:xfrm>
        <a:prstGeom prst="rect">
          <a:avLst/>
        </a:prstGeom>
      </xdr:spPr>
    </xdr:pic>
    <xdr:clientData/>
  </xdr:twoCellAnchor>
  <xdr:twoCellAnchor editAs="absolute">
    <xdr:from>
      <xdr:col>2</xdr:col>
      <xdr:colOff>396240</xdr:colOff>
      <xdr:row>7</xdr:row>
      <xdr:rowOff>53975</xdr:rowOff>
    </xdr:from>
    <xdr:to>
      <xdr:col>3</xdr:col>
      <xdr:colOff>21590</xdr:colOff>
      <xdr:row>7</xdr:row>
      <xdr:rowOff>415925</xdr:rowOff>
    </xdr:to>
    <xdr:pic macro="[0]!SendToOfficeLocal">
      <xdr:nvPicPr>
        <xdr:cNvPr id="9" name="WD624444">
          <a:extLst>
            <a:ext uri="{FF2B5EF4-FFF2-40B4-BE49-F238E27FC236}">
              <a16:creationId xmlns:a16="http://schemas.microsoft.com/office/drawing/2014/main" id="{FB672709-F612-AFA1-382B-8BF3BEAB1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05890" y="1431925"/>
          <a:ext cx="361950" cy="361950"/>
        </a:xfrm>
        <a:prstGeom prst="rect">
          <a:avLst/>
        </a:prstGeom>
      </xdr:spPr>
    </xdr:pic>
    <xdr:clientData/>
  </xdr:twoCellAnchor>
  <xdr:twoCellAnchor editAs="absolute">
    <xdr:from>
      <xdr:col>3</xdr:col>
      <xdr:colOff>139700</xdr:colOff>
      <xdr:row>7</xdr:row>
      <xdr:rowOff>53975</xdr:rowOff>
    </xdr:from>
    <xdr:to>
      <xdr:col>3</xdr:col>
      <xdr:colOff>501650</xdr:colOff>
      <xdr:row>7</xdr:row>
      <xdr:rowOff>415925</xdr:rowOff>
    </xdr:to>
    <xdr:pic macro="[0]!SendToOfficeLocal">
      <xdr:nvPicPr>
        <xdr:cNvPr id="10" name="PT624444">
          <a:extLst>
            <a:ext uri="{FF2B5EF4-FFF2-40B4-BE49-F238E27FC236}">
              <a16:creationId xmlns:a16="http://schemas.microsoft.com/office/drawing/2014/main" id="{E9E39E32-9546-1F0D-B3F6-318797AFD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85950" y="1431925"/>
          <a:ext cx="361950" cy="361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92</xdr:row>
      <xdr:rowOff>0</xdr:rowOff>
    </xdr:from>
    <xdr:to>
      <xdr:col>7</xdr:col>
      <xdr:colOff>0</xdr:colOff>
      <xdr:row>109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3BEC8C0-9E51-4C96-173C-90174845B78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111</xdr:row>
      <xdr:rowOff>0</xdr:rowOff>
    </xdr:from>
    <xdr:to>
      <xdr:col>7</xdr:col>
      <xdr:colOff>0</xdr:colOff>
      <xdr:row>128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55C7E45A-A045-E05C-F0A1-0E53BB16242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127000</xdr:colOff>
      <xdr:row>111</xdr:row>
      <xdr:rowOff>0</xdr:rowOff>
    </xdr:from>
    <xdr:to>
      <xdr:col>13</xdr:col>
      <xdr:colOff>292100</xdr:colOff>
      <xdr:row>128</xdr:row>
      <xdr:rowOff>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C2F446D7-BE7F-05DA-D66E-C275C862CEC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419100</xdr:colOff>
      <xdr:row>111</xdr:row>
      <xdr:rowOff>0</xdr:rowOff>
    </xdr:from>
    <xdr:to>
      <xdr:col>19</xdr:col>
      <xdr:colOff>584200</xdr:colOff>
      <xdr:row>128</xdr:row>
      <xdr:rowOff>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56364D4B-A573-72FD-61FD-F5F1676AEE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130</xdr:row>
      <xdr:rowOff>0</xdr:rowOff>
    </xdr:from>
    <xdr:to>
      <xdr:col>7</xdr:col>
      <xdr:colOff>0</xdr:colOff>
      <xdr:row>147</xdr:row>
      <xdr:rowOff>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C5549D13-E504-7B3C-F5D6-C1D1341B51E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197</xdr:row>
      <xdr:rowOff>0</xdr:rowOff>
    </xdr:from>
    <xdr:to>
      <xdr:col>7</xdr:col>
      <xdr:colOff>0</xdr:colOff>
      <xdr:row>214</xdr:row>
      <xdr:rowOff>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5F068992-60FB-7759-AC8D-DE5DD49F565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7</xdr:col>
      <xdr:colOff>127000</xdr:colOff>
      <xdr:row>197</xdr:row>
      <xdr:rowOff>0</xdr:rowOff>
    </xdr:from>
    <xdr:to>
      <xdr:col>13</xdr:col>
      <xdr:colOff>292100</xdr:colOff>
      <xdr:row>214</xdr:row>
      <xdr:rowOff>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7A63E691-04FA-6882-5B1C-A3CEC27C0E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0</xdr:colOff>
      <xdr:row>236</xdr:row>
      <xdr:rowOff>0</xdr:rowOff>
    </xdr:from>
    <xdr:to>
      <xdr:col>7</xdr:col>
      <xdr:colOff>0</xdr:colOff>
      <xdr:row>253</xdr:row>
      <xdr:rowOff>0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3A5774ED-66B6-DEFE-71F0-EC384C45DFB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0</xdr:colOff>
      <xdr:row>284</xdr:row>
      <xdr:rowOff>0</xdr:rowOff>
    </xdr:from>
    <xdr:to>
      <xdr:col>7</xdr:col>
      <xdr:colOff>0</xdr:colOff>
      <xdr:row>301</xdr:row>
      <xdr:rowOff>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172B9D19-2DB5-0580-7FE6-47F7395199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 editAs="oneCell">
    <xdr:from>
      <xdr:col>0</xdr:col>
      <xdr:colOff>336550</xdr:colOff>
      <xdr:row>0</xdr:row>
      <xdr:rowOff>0</xdr:rowOff>
    </xdr:from>
    <xdr:to>
      <xdr:col>1</xdr:col>
      <xdr:colOff>12700</xdr:colOff>
      <xdr:row>0</xdr:row>
      <xdr:rowOff>25400</xdr:rowOff>
    </xdr:to>
    <xdr:sp macro="" textlink="">
      <xdr:nvSpPr>
        <xdr:cNvPr id="22" name="XP624444" hidden="1">
          <a:extLst>
            <a:ext uri="{FF2B5EF4-FFF2-40B4-BE49-F238E27FC236}">
              <a16:creationId xmlns:a16="http://schemas.microsoft.com/office/drawing/2014/main" id="{F53CF19E-0809-B822-0B7D-DB3F393653D5}"/>
            </a:ext>
          </a:extLst>
        </xdr:cNvPr>
        <xdr:cNvSpPr txBox="1"/>
      </xdr:nvSpPr>
      <xdr:spPr>
        <a:xfrm>
          <a:off x="336550" y="0"/>
          <a:ext cx="25400" cy="2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GB" sz="1100"/>
            <a:t>ANOVA4*SEP*Summary statistics (Quantitative data)*SEP*$B$12
ANOVA4*SEP*Summary statistics (Qualitative data)*SEP*$B$18
ANOVA4*SEP*Correlation matrix*SEP*$B$27
ANOVA4*SEP*Regression of variable Number of cells*SEP*$B$37
ANOVA4*SEP*Goodness of fit statistics (Number of cells)*SEP*$B$39
ANOVA4*SEP*Analysis of variance (Number of cells)*SEP*$B$57
ANOVA4*SEP*Model parameters (Number of cells)*SEP*$B$67
ANOVA4*SEP*Equation of the model (Number of cells)*SEP*$B$78
ANOVA4*SEP*Standardized coefficients (Number of cells)*SEP*$B$83
ANOVA4*SEP*Test on the normality of the residuals (Shapiro-Wilk) (Number of cells)*SEP*$B$152
ANOVA4*SEP*Test for homoscedasticity of the residuals (Number of cells) - Samplie*SEP*$B$165
ANOVA4*SEP*Interpretation (Number of cells)*SEP*$B$180
ANOVA4*SEP*Means charts*SEP*$B$196
ANOVA4*SEP*Samplie / Tukey (HSD) / Analysis of the differences between the categories with a confidence interval of 95% (Number of cells)*SEP*$B$217
ANOVA4*SEP*Summary of all pairwise comparisons for Samplie (Tukey (HSD))*SEP*$B$256
ANOVA4*SEP*Summary (Means) - Samplie*SEP*$B$265
ANOVA4*SEP*Summary (Means) - Samplie (Color)*SEP*$B$276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7</xdr:row>
          <xdr:rowOff>476250</xdr:rowOff>
        </xdr:from>
        <xdr:to>
          <xdr:col>10</xdr:col>
          <xdr:colOff>19050</xdr:colOff>
          <xdr:row>8</xdr:row>
          <xdr:rowOff>196850</xdr:rowOff>
        </xdr:to>
        <xdr:sp macro="" textlink="">
          <xdr:nvSpPr>
            <xdr:cNvPr id="28677" name="DD471192" hidden="1">
              <a:extLst>
                <a:ext uri="{63B3BB69-23CF-44E3-9099-C40C66FF867C}">
                  <a14:compatExt spid="_x0000_s28677"/>
                </a:ext>
                <a:ext uri="{FF2B5EF4-FFF2-40B4-BE49-F238E27FC236}">
                  <a16:creationId xmlns:a16="http://schemas.microsoft.com/office/drawing/2014/main" id="{BF5F51E8-9A7A-05E0-A12F-DB1404C5E8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prstDash val="solid"/>
              <a:miter lim="800000"/>
              <a:headEnd/>
              <a:tailEnd type="none" w="med" len="med"/>
            </a:ln>
            <a:effectLst/>
            <a:extLst>
              <a:ext uri="{909E8E84-426E-40DD-AFC4-6F175D3DCCD1}">
                <a14:hiddenFill>
                  <a:noFill/>
                </a14:hiddenFill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</xdr:colOff>
      <xdr:row>7</xdr:row>
      <xdr:rowOff>0</xdr:rowOff>
    </xdr:from>
    <xdr:to>
      <xdr:col>2</xdr:col>
      <xdr:colOff>38100</xdr:colOff>
      <xdr:row>7</xdr:row>
      <xdr:rowOff>25400</xdr:rowOff>
    </xdr:to>
    <xdr:sp macro="" textlink="">
      <xdr:nvSpPr>
        <xdr:cNvPr id="2" name="TX686687" hidden="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022350" y="1377950"/>
          <a:ext cx="25400" cy="2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GB" sz="1100"/>
            <a:t>RunProcANO
Form54.txt
TextBoxList,TextBox,,False,03,False,,False,,,
CheckBoxTrans,CheckBox,0,False,04,False,Trans,False,,,
ComboBox_TestMethod,ComboBox,0,True,200000000300_Validation,True,Select the method for the extraction of validation data,False,,,
TextBoxTestNumber,TextBox,1,True,200000000500_Validation,True,,False,,,
RefEditGroup,RefEdit0,,True,200000000700_Validation,True,Group variable:,False,,,
CheckBox_Validation,CheckBox,0,True,200000000100_Validation,True,Validation,False,,,
CheckBoxSort,CheckBox,0,True,510000000201_Outputs|Means,True,Sort up,False,,,
CheckBoxApplyAll,CheckBox,0,True,510000000101_Outputs|Means,True,Apply to all factors,False,,,
CheckBoxMCompare,CheckBox,-1,True,510000000001_Outputs|Means,True,Multiple comparisons,False,,,
CheckBoxCIMeans,CheckBox,0,True,510000000301_Outputs|Means,True,Confidence intervals,False,,,
CheckBoxSlopes,CheckBox,0,False,510000000401_Outputs|Means,False,Comparison of slopes,False,,,
CheckBoxPairwise,CheckBox,-1,True,510000000002_Outputs|Means,True,Pairwise comparisons,False,,,
CheckBoxControl,CheckBox,0,True,510000000202_Outputs|Means,True,Comparisons with a control,False,,,
CheckBoxMeanSq,CheckBox,0,True,510000000402_Outputs|Means,True,Choose the MSE,False,,,
CheckBoxProtected,CheckBox,0,True,510000000502_Outputs|Means,True,Protected,False,,,
CheckBoxTB,CheckBox,0,True,510000000602_Outputs|Means,True,Top/Bottom boxes,False,,,
OptionButtonTB2,OptionButton,-1,True,510000000702_Outputs|Means,True,2,False,,,
OptionButtonTB3,OptionButton,0,True,510000000802_Outputs|Means,True,3,False,,,
ListBoxControl,ListBox,,True,510000000302_Outputs|Means,True,Comparisons with a control:,False,,,
ListBoxPairwise,ListBox,,True,510000000102_Outputs|Means,True,Pairwise comparisons:,False,,,
CheckBoxMeanConfTab,CheckBox,-1,True,510000000300_Outputs|Means,True,Confidence interval,False,,,
CheckBoxMeans,CheckBox,-1,True,510000000000_Outputs|Means,True,Means,False,,,
CheckBoxMeanStdError,CheckBox,0,True,510000000200_Outputs|Means,True,Standard errors,False,,,
CheckBoxLSM,CheckBox,0,True,510000000100_Outputs|Means,True,LS means,False,,,
CheckBox_Desc,CheckBox,-1,True,500000000000_Outputs|General,True,Descriptive statistics,False,,,
CheckBox_Corr,CheckBox,-1,True,500000000100_Outputs|General,True,Correlations,False,,,
CheckBox_AV,CheckBox,-1,True,500000000400_Outputs|General,True,Analysis of variance,False,,,
CheckBoxPress,CheckBox,0,True,500000000600_Outputs|General,True,Press,False,,,
CheckBox_TISS,CheckBox,0,True,500000000500_Outputs|General,True,Type I/II/III SS,False,,,
CheckBoxMultiCo,CheckBox,0,True,500000000200_Outputs|General,True,Multicolinearity statistics,False,,,
CheckBoxInterpret,CheckBox,-1,True,500000000700_Outputs|General,True,Interpretation,False,,,
CheckBox_Resid,CheckBox,0,True,500000000101_Outputs|General,True,Predictions and residuals,False,,,
CheckBoxStdCoeff,CheckBox,-1,True,500000000001_Outputs|General,True,Standardized coefficients,False,,,
CheckBoxDiag,CheckBox,0,True,500000000501_Outputs|General,True,Influence diagnostics,False,,,
CheckBoxAdjPred,CheckBox,0,True,500000000401_Outputs|General,True,Adjusted predictions,False,,,
CheckBoxWelch,CheckBox,0,True,500000000601_Outputs|General,True,Welch statistic,False,,,
CheckBoxDispX,CheckBox,0,False,500000000201_Outputs|General,False,X,False,,,
CheckBoxPredConf,CheckBox,-1,True,500000000301_Outputs|General,True,Confidence intervals,False,,,
CheckBoxContrasts,CheckBox,0,True,520000000000_Outputs|Contrasts,True,Compute contrasts,False,,,
RefEditContrasts,RefEdit,,True,520000000200_Outputs|Contrasts,True,Definition:,False,,,
CheckBoxLevene,CheckBox,-1,True,530000000100_Outputs|Test assumptions,True,Levene's test,False,,,
CheckBox_Intercept,CheckBox,0,True,100000000000_Options|Model,True,Fixed Intercept,False,,,
TextBox_Intercept,TextBox,0,True,100000010000_Options|Model,True,Fixed Intercept:,False,,,
TextBoxTol,TextBox,0.0001,True,100000030000_Options|Model,True,Tolerance:,False,,,
TextBox_Conf,TextBox,95,True,100000010200_Options|Model,True,Confidence interval (%):,False,,,
CheckBox_Interactions,CheckBox,0,True,100000000100_Options|Model,True,Interactions / Level,False,,,
TextBoxLevel,TextBox,2,True,100000010100_Options|Model,True,,False,,,
ComboBox_Selection,ComboBox,0,True,100000000101_Options|Model,True,Choose a model selection method,False,,,
CheckBox_Selection,CheckBox,0,True,100000000001_Options|Model,True,Model selection,False,,,
ComboBox_Criterion,ComboBox,0,True,100000000301_Options|Model,True,Criterion:,False,,,
TextBox_Threshold,TextBox,0.1,False,100000000501_Options|Model,False,Probability for removal:,False,,,
TextBox_MinVar,TextBox,2,True,100000000701_Options|Model,True,Min variables:,False,,,
TextBox_MaxVar,TextBox,2,True,100000000901_Options|Model,True,Max variables:,False,,,
TextBoxEntrance,TextBox,0.05,False,100000001101_Options|Model,False,Probability for entry:,False,,,
ComboBox_Constraints,ComboBox,1,True,110000010000_Options|ANOVA / ANCOVA,True,Select the type of constraint to apply to the qualitative variables of the OLS model,False,,,
CheckBoxNested,CheckBox,0,True,110000000100_Options|ANOVA / ANCOVA,True,Nested effects,False,,,
CheckBoxHetero,CheckBox,0,True,120000000100_Options|Covariances,True,Heteroscedasticity,False,,,
ComboBoxHACMethod,ComboBox,0,True,120000010200_Options|Covariances,True,Method:,False,,,
CheckBoxAutoCorr,CheckBox,0,True,120000000300_Options|Covariances,True,Autocorrelation,False,,,
TextBoxLag,TextBox,1,True,120000010400_Options|Covariances,True,Lag: ,False,,,
CheckBox_Predict,CheckBox,0,True,300000000102_Prediction,True,Prediction,False,,,
RefEdit_QPred,RefEdit0,,True,300000000402_Prediction,True,Qualitative:,False,,,
RefEdit_XPred,RefEdit0,,True,300000000302_Prediction,True,Quantitative:,False,,,
CheckBox_ObsLabelsPred,CheckBox,0,True,300000000502_Prediction,True,Observation labels,False,,,
RefEdit_PredLabels,RefEdit0,,True,300000000602_Prediction,True,,False,,,
OptionButton_MVEstimate,OptionButton,0,True,400000000400_Missing data,True,Estimate missing data,False,,,
OptionButton_MeanMode,OptionButton,-1,True,400000000500_Missing data,True,Mean or mode,False,,,
OptionButton_NN,OptionButton,0,True,400000010500_Missing data,True,Nearest neighbor,False,,,
OptionButton_MVRemove,OptionButton,-1,True,400000000100_Missing data,True,Remove the observations,False,,,
OptionButtonEachY,OptionButton,0,True,400000000200_Missing data,True,Check for each Y separately,False,,,
OptionButtonAcrossAll,OptionButton,-1,True,400000010200_Missing data,True,Across all Ys,False,,,
OptionButtonMVRefuse,OptionButton,0,True,400000000000_Missing data,True,Do not accept missing data,False,,,
OptionButton_MVIgnore,OptionButton,0,True,400000000300_Missing data,True,Ignore missing data,False,,,
CheckBoxResidCharts,CheckBox,-1,True,600000000200_Charts,True,Predictions and residuals,False,,,
CheckBoxRegCharts,CheckBox,-1,True,600000000000_Charts,True,Regression charts,False,,,
CheckBoxChartsCoeff,CheckBox,-1,True,600000000100_Charts,True,Standardized coefficients,False,,,
CheckBox_Conf,CheckBox,-1,True,600000000300_Charts,True,Confidence intervals,False,,,
OptionButtonCol,OptionButton,-1,True,000000010000_General,True,Column,False,,,
OptionButtonTab,OptionButton,0,True,000000020000_General,True,Table,False,,,
RefEditDataTable,RefEdit0,,True,000000010100_General,True,Data table:,False,,,
TextBoxNbFactors,TextBox,1,True,000001030100_General,True,Number of factors:,False,,,
OptionButton_W,OptionButton,0,True,000000000001_General,True,Workbook,False,,,
OptionButton_R,OptionButton,0,True,000000010001_General,True,Range,False,,,
OptionButton_S,OptionButton,-1,True,000000020001_General,True,Sheet,False,,,
RefEdit_R,RefEdit,,True,000000000101_General,True,Range:,False,,,
CheckBoxVarLabels,CheckBox,-1,True,000000000201_General,True,Variable labels,False,,,
CheckBox_ObsLabels,CheckBox,0,True,000000010301_General,True,Observation labels,False,,,
RefEdit_Wr,RefEdit0,,True,000000060301_General,True,Regression weights:,False,,,
CheckBox_Wr,CheckBox,0,True,000000050301_General,True,Regression weights,False,,,
RefEdit_ObsLabels,RefEdit0,,True,000000020301_General,True,Observation labels:,False,,,
CheckBox_W,CheckBox,0,True,000000030301_General,True,Observation weights,False,,,
RefEdit_W,RefEdit0,,True,000000040301_General,True,Observation weights:,False,,,
FileSelect2,CommandButton,,False,300000000702_Prediction,False,,False,,,
CheckBoxNorm,CheckBox,-1,True,530000000000_Outputs|Test assumptions,True,Normality test,False,,,
OptionButtonMean,OptionButton,0,True,530000000200_Outputs|Test assumptions,True,Mean,False,,,
OptionButtonMedian,OptionButton,-1,True,530000010200_Outputs|Test assumptions,True,Median,False,,,
RefEdit_Y,RefEdit0,'Sheet4'!$B$49:$B$73,True,000000030200_General,True,Y / Dependent variables:,False,,25,1
FileSelect1,CommandButton,,False,000000040200_General,False,,False,,,
ScrollBarSelect,ScrollBar,0,False,05,False,,,,,
CheckBox_X,CheckBox,0,True,000001050200_General,True,Quantitative,False,,,
RefEdit_X,RefEdit0,,True,000002050200_General,True,X / Explanatory variables:,False,,,
CheckBox_Q,CheckBox,-1,True,000003050200_General,True,Qualitative,False,,,
RefEdit_Q,RefEdit0,'Sheet4'!$A$49:$A$73,True,000004050200_General,True,Qualitative:,False,,25,1
CheckBoxMeansCharts,CheckBox,-1,True,600000000400_Charts,True,Means charts,False,,,
CheckBoxMeanConf,CheckBox,0,True,600000010400_Charts,True,Confidence intervals,False,,,
CheckBoxBar,CheckBox,-1,True,600000020400_Charts,True,Bar chart,False,,,
CheckBox_PredVarLabels,CheckBox,0,True,300000001002_Prediction,True,Variable labels,False,,,
ScrollBarLevel,SpinButton,2,True,100000020100_Options|Model,False,,,,,
CheckBoxRand,CheckBox,0,True,110000000200_Options|ANOVA / ANCOVA,True,Random effects,False,,,
CheckBoxRestricted,CheckBox,0,True,110000010200_Options|ANOVA / ANCOVA,True,Restricted ANOVA,False,,,
CheckBoxProp,CheckBox,0,True,600000030400_Charts,True,Proportional,False,,,
CheckBoxSummary,CheckBox,-1,True,510000000902_Outputs|Means,True,Summary,False,,,
CheckBoxSumCharts,CheckBox,-1,True,600000000001_Charts,True,Summary charts,False,,,
CheckBoxFilterY,CheckBox,0,True,600000000101_Charts,True,Filter Ys,False,,,
CheckBoxDemsar,CheckBox,-1,True,600000040400_Charts,True,Demsar plots,False,,,
CheckBoxContBonf,CheckBox,-1,True,520000000300_Outputs|Contrasts,True,Bonferroni correction,False,,,
SpinButtonNbFactors,SpinButton,5,True,000002030100_General,False,,,,,
CheckBoxWithEta,CheckBox,0,True,500000000300_Outputs|General,True,Effect size measures,False,,,
RefEdit_G,RefEdit0,,True,000000080301_General,True,Groups:,False,,,
CheckBox_G,CheckBox,0,True,000000070301_General,True,Groups,False,,,
CheckBoxSortMeans,CheckBox,0,True,510000000400_Outputs|Means,True,Sort the means,False,,,
RefEditClusters,RefEdit0,,True,120000010500_Options|Covariances,True,Clusters:,False,,,
CheckBoxPoints,CheckBox,0,True,600000050400_Charts,True,With points,False,,,
</a:t>
          </a:r>
        </a:p>
      </xdr:txBody>
    </xdr:sp>
    <xdr:clientData/>
  </xdr:twoCellAnchor>
  <xdr:twoCellAnchor editAs="oneCell">
    <xdr:from>
      <xdr:col>2</xdr:col>
      <xdr:colOff>12700</xdr:colOff>
      <xdr:row>7</xdr:row>
      <xdr:rowOff>0</xdr:rowOff>
    </xdr:from>
    <xdr:to>
      <xdr:col>2</xdr:col>
      <xdr:colOff>38100</xdr:colOff>
      <xdr:row>7</xdr:row>
      <xdr:rowOff>25400</xdr:rowOff>
    </xdr:to>
    <xdr:sp macro="" textlink="">
      <xdr:nvSpPr>
        <xdr:cNvPr id="3" name="L1686687" hidden="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022350" y="1377950"/>
          <a:ext cx="25400" cy="2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GB" sz="1100"/>
            <a:t>1
ListBox
54
ListBoxPairwise
1
10
Tukey (HSD),-1
Fisher (LSD),0
Bonferroni,0
Dunn-Sidak,0
Newman-Keuls (SNK),0
Duncan,0
REGWQ,0
Benjamini-Hochberg,0
Games-Howell,0
Tamhane's T2,0
</a:t>
          </a:r>
        </a:p>
      </xdr:txBody>
    </xdr:sp>
    <xdr:clientData/>
  </xdr:twoCellAnchor>
  <xdr:twoCellAnchor editAs="oneCell">
    <xdr:from>
      <xdr:col>0</xdr:col>
      <xdr:colOff>336550</xdr:colOff>
      <xdr:row>7</xdr:row>
      <xdr:rowOff>0</xdr:rowOff>
    </xdr:from>
    <xdr:to>
      <xdr:col>1</xdr:col>
      <xdr:colOff>12700</xdr:colOff>
      <xdr:row>7</xdr:row>
      <xdr:rowOff>25400</xdr:rowOff>
    </xdr:to>
    <xdr:sp macro="" textlink="">
      <xdr:nvSpPr>
        <xdr:cNvPr id="4" name="RAND_ID" hidden="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336550" y="1377950"/>
          <a:ext cx="25400" cy="2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GB" sz="1100"/>
            <a:t>686687</a:t>
          </a:r>
        </a:p>
      </xdr:txBody>
    </xdr:sp>
    <xdr:clientData/>
  </xdr:twoCellAnchor>
  <xdr:twoCellAnchor editAs="absolute">
    <xdr:from>
      <xdr:col>1</xdr:col>
      <xdr:colOff>6350</xdr:colOff>
      <xdr:row>7</xdr:row>
      <xdr:rowOff>6350</xdr:rowOff>
    </xdr:from>
    <xdr:to>
      <xdr:col>4</xdr:col>
      <xdr:colOff>6350</xdr:colOff>
      <xdr:row>7</xdr:row>
      <xdr:rowOff>473075</xdr:rowOff>
    </xdr:to>
    <xdr:sp macro="" textlink="">
      <xdr:nvSpPr>
        <xdr:cNvPr id="5" name="BK686687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355600" y="1384300"/>
          <a:ext cx="1981200" cy="466725"/>
        </a:xfrm>
        <a:prstGeom prst="roundRect">
          <a:avLst/>
        </a:prstGeom>
        <a:solidFill>
          <a:srgbClr val="F5F5F5"/>
        </a:solidFill>
        <a:ln w="12700">
          <a:solidFill>
            <a:srgbClr val="C95217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</xdr:col>
      <xdr:colOff>96520</xdr:colOff>
      <xdr:row>7</xdr:row>
      <xdr:rowOff>53975</xdr:rowOff>
    </xdr:from>
    <xdr:to>
      <xdr:col>1</xdr:col>
      <xdr:colOff>458470</xdr:colOff>
      <xdr:row>7</xdr:row>
      <xdr:rowOff>415925</xdr:rowOff>
    </xdr:to>
    <xdr:pic macro="[0]!ReRunXLSTAT">
      <xdr:nvPicPr>
        <xdr:cNvPr id="6" name="BT68668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770" y="1431925"/>
          <a:ext cx="361950" cy="361950"/>
        </a:xfrm>
        <a:prstGeom prst="rect">
          <a:avLst/>
        </a:prstGeom>
      </xdr:spPr>
    </xdr:pic>
    <xdr:clientData/>
  </xdr:twoCellAnchor>
  <xdr:twoCellAnchor editAs="absolute">
    <xdr:from>
      <xdr:col>1</xdr:col>
      <xdr:colOff>576580</xdr:colOff>
      <xdr:row>7</xdr:row>
      <xdr:rowOff>53975</xdr:rowOff>
    </xdr:from>
    <xdr:to>
      <xdr:col>2</xdr:col>
      <xdr:colOff>278130</xdr:colOff>
      <xdr:row>7</xdr:row>
      <xdr:rowOff>415925</xdr:rowOff>
    </xdr:to>
    <xdr:pic macro="[0]!AddRemovGrid">
      <xdr:nvPicPr>
        <xdr:cNvPr id="7" name="RM686687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5830" y="1431925"/>
          <a:ext cx="361950" cy="361950"/>
        </a:xfrm>
        <a:prstGeom prst="rect">
          <a:avLst/>
        </a:prstGeom>
      </xdr:spPr>
    </xdr:pic>
    <xdr:clientData/>
  </xdr:twoCellAnchor>
  <xdr:twoCellAnchor editAs="absolute">
    <xdr:from>
      <xdr:col>1</xdr:col>
      <xdr:colOff>576580</xdr:colOff>
      <xdr:row>7</xdr:row>
      <xdr:rowOff>53975</xdr:rowOff>
    </xdr:from>
    <xdr:to>
      <xdr:col>2</xdr:col>
      <xdr:colOff>278130</xdr:colOff>
      <xdr:row>7</xdr:row>
      <xdr:rowOff>415925</xdr:rowOff>
    </xdr:to>
    <xdr:pic macro="[0]!AddRemovGrid">
      <xdr:nvPicPr>
        <xdr:cNvPr id="8" name="AD686687" hidden="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5830" y="1431925"/>
          <a:ext cx="361950" cy="361950"/>
        </a:xfrm>
        <a:prstGeom prst="rect">
          <a:avLst/>
        </a:prstGeom>
      </xdr:spPr>
    </xdr:pic>
    <xdr:clientData/>
  </xdr:twoCellAnchor>
  <xdr:twoCellAnchor editAs="absolute">
    <xdr:from>
      <xdr:col>2</xdr:col>
      <xdr:colOff>396240</xdr:colOff>
      <xdr:row>7</xdr:row>
      <xdr:rowOff>53975</xdr:rowOff>
    </xdr:from>
    <xdr:to>
      <xdr:col>3</xdr:col>
      <xdr:colOff>97790</xdr:colOff>
      <xdr:row>7</xdr:row>
      <xdr:rowOff>415925</xdr:rowOff>
    </xdr:to>
    <xdr:pic macro="[0]!SendToOfficeLocal">
      <xdr:nvPicPr>
        <xdr:cNvPr id="9" name="WD686687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05890" y="1431925"/>
          <a:ext cx="361950" cy="361950"/>
        </a:xfrm>
        <a:prstGeom prst="rect">
          <a:avLst/>
        </a:prstGeom>
      </xdr:spPr>
    </xdr:pic>
    <xdr:clientData/>
  </xdr:twoCellAnchor>
  <xdr:twoCellAnchor editAs="absolute">
    <xdr:from>
      <xdr:col>3</xdr:col>
      <xdr:colOff>215900</xdr:colOff>
      <xdr:row>7</xdr:row>
      <xdr:rowOff>53975</xdr:rowOff>
    </xdr:from>
    <xdr:to>
      <xdr:col>3</xdr:col>
      <xdr:colOff>577850</xdr:colOff>
      <xdr:row>7</xdr:row>
      <xdr:rowOff>415925</xdr:rowOff>
    </xdr:to>
    <xdr:pic macro="[0]!SendToOfficeLocal">
      <xdr:nvPicPr>
        <xdr:cNvPr id="10" name="PT686687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85950" y="1431925"/>
          <a:ext cx="361950" cy="361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92</xdr:row>
      <xdr:rowOff>0</xdr:rowOff>
    </xdr:from>
    <xdr:to>
      <xdr:col>7</xdr:col>
      <xdr:colOff>0</xdr:colOff>
      <xdr:row>109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111</xdr:row>
      <xdr:rowOff>0</xdr:rowOff>
    </xdr:from>
    <xdr:to>
      <xdr:col>7</xdr:col>
      <xdr:colOff>0</xdr:colOff>
      <xdr:row>128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127000</xdr:colOff>
      <xdr:row>111</xdr:row>
      <xdr:rowOff>0</xdr:rowOff>
    </xdr:from>
    <xdr:to>
      <xdr:col>13</xdr:col>
      <xdr:colOff>127000</xdr:colOff>
      <xdr:row>128</xdr:row>
      <xdr:rowOff>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254000</xdr:colOff>
      <xdr:row>111</xdr:row>
      <xdr:rowOff>0</xdr:rowOff>
    </xdr:from>
    <xdr:to>
      <xdr:col>19</xdr:col>
      <xdr:colOff>254000</xdr:colOff>
      <xdr:row>128</xdr:row>
      <xdr:rowOff>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130</xdr:row>
      <xdr:rowOff>0</xdr:rowOff>
    </xdr:from>
    <xdr:to>
      <xdr:col>7</xdr:col>
      <xdr:colOff>0</xdr:colOff>
      <xdr:row>147</xdr:row>
      <xdr:rowOff>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193</xdr:row>
      <xdr:rowOff>0</xdr:rowOff>
    </xdr:from>
    <xdr:to>
      <xdr:col>7</xdr:col>
      <xdr:colOff>0</xdr:colOff>
      <xdr:row>210</xdr:row>
      <xdr:rowOff>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7</xdr:col>
      <xdr:colOff>127000</xdr:colOff>
      <xdr:row>193</xdr:row>
      <xdr:rowOff>0</xdr:rowOff>
    </xdr:from>
    <xdr:to>
      <xdr:col>13</xdr:col>
      <xdr:colOff>127000</xdr:colOff>
      <xdr:row>210</xdr:row>
      <xdr:rowOff>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0</xdr:colOff>
      <xdr:row>232</xdr:row>
      <xdr:rowOff>0</xdr:rowOff>
    </xdr:from>
    <xdr:to>
      <xdr:col>7</xdr:col>
      <xdr:colOff>0</xdr:colOff>
      <xdr:row>249</xdr:row>
      <xdr:rowOff>0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0</xdr:colOff>
      <xdr:row>280</xdr:row>
      <xdr:rowOff>0</xdr:rowOff>
    </xdr:from>
    <xdr:to>
      <xdr:col>7</xdr:col>
      <xdr:colOff>0</xdr:colOff>
      <xdr:row>297</xdr:row>
      <xdr:rowOff>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 editAs="oneCell">
    <xdr:from>
      <xdr:col>0</xdr:col>
      <xdr:colOff>336550</xdr:colOff>
      <xdr:row>0</xdr:row>
      <xdr:rowOff>0</xdr:rowOff>
    </xdr:from>
    <xdr:to>
      <xdr:col>1</xdr:col>
      <xdr:colOff>12700</xdr:colOff>
      <xdr:row>0</xdr:row>
      <xdr:rowOff>25400</xdr:rowOff>
    </xdr:to>
    <xdr:sp macro="" textlink="">
      <xdr:nvSpPr>
        <xdr:cNvPr id="22" name="XP686687" hidden="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336550" y="0"/>
          <a:ext cx="25400" cy="2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GB" sz="1100"/>
            <a:t>ANOVA1*SEP*Summary statistics (Quantitative data)*SEP*$B$12
ANOVA1*SEP*Summary statistics (Qualitative data)*SEP*$B$18
ANOVA1*SEP*Correlation matrix*SEP*$B$27
ANOVA1*SEP*Regression of variable Area of cells*SEP*$B$37
ANOVA1*SEP*Goodness of fit statistics (Area of cells)*SEP*$B$39
ANOVA1*SEP*Analysis of variance (Area of cells)*SEP*$B$57
ANOVA1*SEP*Model parameters (Area of cells)*SEP*$B$67
ANOVA1*SEP*Equation of the model (Area of cells)*SEP*$B$78
ANOVA1*SEP*Standardized coefficients (Area of cells)*SEP*$B$83
ANOVA1*SEP*Test on the normality of the residuals (Shapiro-Wilk) (Area of cells)*SEP*$B$152
ANOVA1*SEP*Test for homoscedasticity of the residuals (Area of cells) - Samplie*SEP*$B$165
ANOVA1*SEP*Interpretation (Area of cells)*SEP*$B$181
ANOVA1*SEP*Means charts*SEP*$B$192
ANOVA1*SEP*Samplie / Tukey (HSD) / Analysis of the differences between the categories with a confidence interval of 95% (Area of cells)*SEP*$B$213
ANOVA1*SEP*Summary of all pairwise comparisons for Samplie (Tukey (HSD))*SEP*$B$252
ANOVA1*SEP*Summary (Means) - Samplie*SEP*$B$261
ANOVA1*SEP*Summary (Means) - Samplie (Color)*SEP*$B$272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7</xdr:row>
          <xdr:rowOff>476250</xdr:rowOff>
        </xdr:from>
        <xdr:to>
          <xdr:col>10</xdr:col>
          <xdr:colOff>6350</xdr:colOff>
          <xdr:row>8</xdr:row>
          <xdr:rowOff>196850</xdr:rowOff>
        </xdr:to>
        <xdr:sp macro="" textlink="">
          <xdr:nvSpPr>
            <xdr:cNvPr id="9221" name="DD362954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1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</xdr:colOff>
      <xdr:row>6</xdr:row>
      <xdr:rowOff>0</xdr:rowOff>
    </xdr:from>
    <xdr:to>
      <xdr:col>2</xdr:col>
      <xdr:colOff>38100</xdr:colOff>
      <xdr:row>6</xdr:row>
      <xdr:rowOff>25400</xdr:rowOff>
    </xdr:to>
    <xdr:sp macro="" textlink="">
      <xdr:nvSpPr>
        <xdr:cNvPr id="2" name="TX878716" hidden="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/>
      </xdr:nvSpPr>
      <xdr:spPr>
        <a:xfrm>
          <a:off x="1022350" y="1181100"/>
          <a:ext cx="25400" cy="2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GB" sz="1100"/>
            <a:t>RunProcPCA
Form22.txt
CheckBoxTrans,CheckBox,0,False,03,False,Trans,False,,,
TextBoxList,TextBox,,False,04,False,,False,,,
RefEditT,RefEdit0,'Sheet5'!$B$7:$M$11,True,000000000100_General,True,,False,,5,12
RefEdit_W,RefEdit0,,True,000000000601_General,True,Weights:,False,,,
CheckBox_W,CheckBox,0,True,000000000501_General,True,Weights,False,,,
CheckBox_ObsLabels,CheckBox,-1,True,000000000301_General,True,Observation labels,False,,,
RefEdit_ObsLabels,RefEdit0,'Sheet5'!$A$7:$A$11,True,000000000401_General,True,Observation labels:,False,,5,1
OptionButtonOV,OptionButton,-1,True,000000010500_General,True,Observations/variables table,False,,,
OptionButtonCorr,OptionButton,0,True,000000020500_General,True,Correlation matrix,False,,,
OptionButtonCov,OptionButton,0,True,000000030500_General,True,Covariance matrix,False,,,
ComboBoxType,ComboBox,0,True,000000000700_General,True,Select the type of PCA to perform,False,,,
CheckBox_Desc,CheckBox,-1,True,400000000000_Outputs,True,Descriptive statistics,False,,,
CheckBox_Corr,CheckBox,-1,True,400000000100_Outputs,True,Correlations,False,,,
CheckBoxSig,CheckBox,-1,True,400000000200_Outputs,True,Test significance,False,,,
TextBox_conf,TextBox,5,True,400000010300_Outputs,True,Significance level (%):,False,,,
CheckBoxBartlett,CheckBox,-1,True,400000000400_Outputs,True,Bartlett's sphericity test,False,,,
CheckBoxKMO,CheckBox,-1,True,400000000500_Outputs,True,Kaiser-Meyer-Olkin,False,,,
CheckBox_RankedMat,CheckBox,0,False,400000000600_Outputs,False,Ranks matrix,False,,,
CheckBoxLoadings,CheckBox,-1,True,400000000101_Outputs,True,Factor loadings,False,,,
CheckBoxScores,CheckBox,-1,True,400000000301_Outputs,True,Factor scores,False,,,
CheckBoxCorrFactVar,CheckBox,-1,True,400000000201_Outputs,True,Variables/Factors correlations,False,,,
CheckBoxEigen,CheckBox,-1,True,400000000001_Outputs,True,Eigenvalues,False,,,
CheckBoxContrib,CheckBox,-1,True,400000000401_Outputs,True,Contributions,False,,,
CheckBoxCos,CheckBox,-1,True,400000000501_Outputs,True,Squared cosines,False,,,
CheckBoxSuppObs,CheckBox,0,True,200000000000_Supplementary data,True,Supplementary observations,False,,,
RefEdit_SuppObs,RefEdit0,,True,200000000100_Supplementary data,True,,False,,,
CheckBox_VarLabelsSuppObs,CheckBox,0,True,200000000200_Supplementary data,True,Var. labels for supp. obs,False,,,
CheckBox_ObsLabelsSuppObs,CheckBox,0,True,200000000300_Supplementary data,True,Supp. obs labels,False,,,
RefEdit_ObsSuppLabels,RefEdit0,,True,200000000400_Supplementary data,True,,False,,,
CheckBoxSuppVar,CheckBox,0,True,200000000001_Supplementary data,True,Supplementary variables,False,,,
RefEdit_Q,RefEdit0,,True,200000000401_Supplementary data,True,Qualitative:,False,,,
CheckBox_Q,CheckBox,0,True,200000000301_Supplementary data,True,Qualitative,False,,,
RefEdit_X,RefEdit0,,True,200000000201_Supplementary data,True,Quantitative:,False,,,
CheckBox_X,CheckBox,0,True,200000000101_Supplementary data,True,Quantitative,False,,,
CheckBoxCentroids,CheckBox,0,True,200000000501_Supplementary data,True,Display centroids,False,,,
OptionButton_MVRemove,OptionButton,0,True,300000000100_Data options,True,Remove the observations,False,,,
OptionButton_MVRefuse,OptionButton,0,True,300000000000_Data options,True,Do not accept missing data,False,,,
OptionButton_MeanMode,OptionButton,-1,True,300000000400_Data options,True,Mean or mode,False,,,
OptionButton_NN,OptionButton,0,True,300000010400_Data options,True,Nearest neighbor,False,,,
OptionButton_MVEstimate,OptionButton,-1,True,300000000300_Data options,True,Estimate missing data,False,,,
OptionButton_MVPair,OptionButton,0,True,300000000200_Data options,True,Pairwise deletion,False,,,
OptionButton_MVReplace0,OptionButton,0,False,300000000500_Data options,False,Replace missing data by 0,False,,,
RefEditGroups,RefEdit0,,True,300000000101_Data options,True,,False,,,
CheckBoxByGroup,CheckBox,0,True,300000000001_Data options,True,By group analysis,False,,,
OptionButton_ByGroups,OptionButton,-1,True,300000000301_Data options,True,One PCA per group,False,,,
OptionButton_ByGroupsSelected,OptionButton,0,True,300000010301_Data options,True,One PCA per selected group,False,,,
OptionButton_GroupsMerged,OptionButton,0,True,300000020301_Data options,True,One PCA on merged groups,False,,,
CheckBoxIndCharts,CheckBox,-1,True,510000000000_Charts|Observations,True,Observations charts,False,,,
CheckBoxLabelsInd,CheckBox,-1,True,510000000100_Charts|Observations,True,Labels,False,,,
CheckBoxColorsLabelObs,CheckBox,0,True,510000000200_Charts|Observations,True,Colored labels,False,,,
CheckBoxSizeObs,CheckBox,0,True,510000000300_Charts|Observations,True,Resize points with Cos2,False,,,
CheckBoxColorObsGroup,CheckBox,0,True,510000000400_Charts|Observations,True,Color by group,False,,,
RefEditColorObsGroup,RefEdit0,,True,510000000500_Charts|Observations,True,Color by group,False,,,
CheckBoxEllipseGroup,CheckBox,0,True,510000000600_Charts|Observations,True,Confidence ellipses,False,,,
TextBox_Conf_Ellipse,TextBox,95,True,510000010700_Charts|Observations,True,,False,,,
RefEditGroupFilter,RefEdit0,,True,510000000501_Charts|Observations,True,Group variable:,False,,,
TextBoxPoints,TextBox,0.5,True,510000000301_Charts|Observations,True,Sum(Cos2)&gt;,False,,,
ComboBoxFilter,ComboBox,4,True,510000000101_Charts|Observations,True,Select the filtering option,False,,,
CheckBoxChartsFilter,CheckBox,0,True,510000000001_Charts|Observations,True,Filter,False,,,
CheckBoxVectors,CheckBox,-1,True,500000000000_Charts|Variables,True,Vectors,False,,,
CheckBoxCorrCharts,CheckBox,-1,True,500000000100_Charts|Variables,True,Correlation charts,False,,,
CheckBoxColorsVar,CheckBox,0,True,500000000200_Charts|Variables,True,Colored labels,False,,,
CheckBoxColorVarGroup,CheckBox,0,True,500000000300_Charts|Variables,True,Color by group,False,,,
RefEditColorVarGroup,RefEdit,,True,500000000400_Charts|Variables,True,Color by group,False,,,
CheckBoxSizeVar,CheckBox,0,True,500000000500_Charts|Variables,True,Resize points with Cos2,False,,,
CheckBoxLabelAngle,CheckBox,0,True,500000000600_Charts|Variables,True,Orientate labels,False,,,
RefEditGroupFilterVar,RefEdit,,True,500000000501_Charts|Variables,True,Group variable:,False,,,
TextBoxPointsVar,TextBox,0.5,True,500000000301_Charts|Variables,True,Sum(Cos2)&gt;,False,,,
ComboBoxFilterVar,ComboBox,4,True,500000000101_Charts|Variables,True,Select the filtering option,False,,,
CheckBoxChartsFilterVar,CheckBox,0,True,500000000001_Charts|Variables,True,Filter,False,,,
CheckBoxBiplotVectorsVar,CheckBox,-1,True,520000000200_Charts|Biplots,True,Vectors,False,,,
CheckBoxBiplotLabelsVar,CheckBox,-1,True,520000000300_Charts|Biplots,True,Labels,False,,,
CheckBoxBiplots,CheckBox,-1,True,520000000000_Charts|Biplots,True,Biplots,False,,,
CheckBoxBiplotLabelsObs,CheckBox,-1,True,520000000500_Charts|Biplots,True,Labels,False,,,
CheckBoxBiplotSuppObsVar,CheckBox,-1,True,520000000700_Charts|Biplots,True,Supp. Obs/Var,False,,,
CheckBoxBiplotFilterObsVar,CheckBox,-1,True,520000000800_Charts|Biplots,True,Filter Obs/Var,False,,,
ComboBoxBiplot,ComboBox,2,True,520000000101_Charts|Biplots,True,Select the type of biplot,False,,,
ComboBoxScale,ComboBox,3,True,520000000301_Charts|Biplots,True,Coefficient:,False,,,
TextBoxScale,TextBox,1,False,520000000401_Charts|Biplots,False,Coefficient:,False,,,
OptionButtonEllipseBoot,OptionButton,0,True,530000020000_Charts|Bootstrap charts,True,Confidence ellipses,False,,,
OptionButtonConvexHullBoot,OptionButton,-1,True,530000010000_Charts|Bootstrap charts,True,Convex hulls,False,,,
CheckBoxBootChart,CheckBox,0,True,530000000100_Charts|Bootstrap charts,True,Bootstrap observations chart,False,,,
TextBoxNbSampleBoot,TextBox,50,True,530000010200_Charts|Bootstrap charts,True,Number of samples:,False,,,
CheckBoxColorObsBoot,CheckBox,0,True,530000000300_Charts|Bootstrap charts,True,Color observations,False,,,
CheckBoxChartsFilterBoot,CheckBox,0,True,530000000400_Charts|Bootstrap charts,True,Filter observations,False,,,
ComboBoxRotation,ComboBox,0,True,100000000401_Options,True,Select the type of rotation,False,,,
CheckBoxRotation,CheckBox,0,True,100000000001_Options,True,Rotation,False,,,
TextBoxGammTau,TextBox,0,False,100000000701_Options,False,,False,,,
CheckBoxKaiser,CheckBox,0,True,100000000501_Options,True,Kaiser normalization,False,,,
TextBoxNbFact,TextBox,2,True,100000000201_Options,True,Number of factors:,False,,,
FileSelect1,CommandButton,,False,000000000400_General,False,,False,,,
OptionButton_W,OptionButton,0,True,000000000001_General,True,Workbook,False,,,
OptionButton_R,OptionButton,0,True,000000010001_General,True,Range,False,,,
OptionButton_S,OptionButton,-1,True,000000020001_General,True,Sheet,False,,,
RefEdit_R,RefEdit,,True,000000000101_General,True,Range:,False,,,
CheckBoxVarLabels,CheckBox,-1,True,000000000201_General,True,Variable labels,False,,,
FileSelect2,CommandButton,,False,200000000500_Supplementary data,False,,False,,,
ScrollBarSelect,ScrollBar,0,False,05,False,,,,,
CheckBoxMaxFilter,CheckBox,0,True,100000030000_Options,True,Maximum number,False,,,
TextBoxCompMax,TextBox,5,True,100000040000_Options,True,,False,,,
CheckBoxMinFilter,CheckBox,0,True,100000010000_Options,True,Minimum %,False,,,
TextBoxMinPerc,TextBox,80,True,100000020000_Options,True,,False,,,
OptionButton_Std_n1,OptionButton,0,True,100000020100_Options,True,n-1,False,,,
OptionButton_Std_n,OptionButton,-1,True,100000010100_Options,True,n,False,,,
CheckBoxBiplotColorGroupObsVar,CheckBox,-1,True,520000000900_Charts|Biplots,True,Color Obs/Var,False,,,
CheckBoxDisplay2Axes,CheckBox,0,True,100000040100_Options,True,Display charts on the first two axes,False,,,
SpinButtonCompMax,SpinButton,5,True,100000050000_Options,False,,,,,
</a:t>
          </a:r>
        </a:p>
      </xdr:txBody>
    </xdr:sp>
    <xdr:clientData/>
  </xdr:twoCellAnchor>
  <xdr:twoCellAnchor editAs="oneCell">
    <xdr:from>
      <xdr:col>0</xdr:col>
      <xdr:colOff>336550</xdr:colOff>
      <xdr:row>6</xdr:row>
      <xdr:rowOff>0</xdr:rowOff>
    </xdr:from>
    <xdr:to>
      <xdr:col>1</xdr:col>
      <xdr:colOff>12700</xdr:colOff>
      <xdr:row>6</xdr:row>
      <xdr:rowOff>25400</xdr:rowOff>
    </xdr:to>
    <xdr:sp macro="" textlink="">
      <xdr:nvSpPr>
        <xdr:cNvPr id="3" name="RAND_ID" hidden="1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 txBox="1"/>
      </xdr:nvSpPr>
      <xdr:spPr>
        <a:xfrm>
          <a:off x="336550" y="1181100"/>
          <a:ext cx="25400" cy="2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GB" sz="1100"/>
            <a:t>878716</a:t>
          </a:r>
        </a:p>
      </xdr:txBody>
    </xdr:sp>
    <xdr:clientData/>
  </xdr:twoCellAnchor>
  <xdr:twoCellAnchor editAs="absolute">
    <xdr:from>
      <xdr:col>1</xdr:col>
      <xdr:colOff>6350</xdr:colOff>
      <xdr:row>6</xdr:row>
      <xdr:rowOff>6350</xdr:rowOff>
    </xdr:from>
    <xdr:to>
      <xdr:col>4</xdr:col>
      <xdr:colOff>6350</xdr:colOff>
      <xdr:row>6</xdr:row>
      <xdr:rowOff>473075</xdr:rowOff>
    </xdr:to>
    <xdr:sp macro="" textlink="">
      <xdr:nvSpPr>
        <xdr:cNvPr id="4" name="BK878716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/>
      </xdr:nvSpPr>
      <xdr:spPr>
        <a:xfrm>
          <a:off x="355600" y="1187450"/>
          <a:ext cx="1981200" cy="466725"/>
        </a:xfrm>
        <a:prstGeom prst="roundRect">
          <a:avLst/>
        </a:prstGeom>
        <a:solidFill>
          <a:srgbClr val="F5F5F5"/>
        </a:solidFill>
        <a:ln w="12700">
          <a:solidFill>
            <a:srgbClr val="C95217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</xdr:col>
      <xdr:colOff>96520</xdr:colOff>
      <xdr:row>6</xdr:row>
      <xdr:rowOff>53975</xdr:rowOff>
    </xdr:from>
    <xdr:to>
      <xdr:col>1</xdr:col>
      <xdr:colOff>458470</xdr:colOff>
      <xdr:row>6</xdr:row>
      <xdr:rowOff>415925</xdr:rowOff>
    </xdr:to>
    <xdr:pic macro="[0]!ReRunXLSTAT">
      <xdr:nvPicPr>
        <xdr:cNvPr id="5" name="BT878716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770" y="1235075"/>
          <a:ext cx="361950" cy="361950"/>
        </a:xfrm>
        <a:prstGeom prst="rect">
          <a:avLst/>
        </a:prstGeom>
      </xdr:spPr>
    </xdr:pic>
    <xdr:clientData/>
  </xdr:twoCellAnchor>
  <xdr:twoCellAnchor editAs="absolute">
    <xdr:from>
      <xdr:col>1</xdr:col>
      <xdr:colOff>576580</xdr:colOff>
      <xdr:row>6</xdr:row>
      <xdr:rowOff>53975</xdr:rowOff>
    </xdr:from>
    <xdr:to>
      <xdr:col>2</xdr:col>
      <xdr:colOff>278130</xdr:colOff>
      <xdr:row>6</xdr:row>
      <xdr:rowOff>415925</xdr:rowOff>
    </xdr:to>
    <xdr:pic macro="[0]!AddRemovGrid">
      <xdr:nvPicPr>
        <xdr:cNvPr id="6" name="AD878716" hidden="1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5830" y="1235075"/>
          <a:ext cx="361950" cy="361950"/>
        </a:xfrm>
        <a:prstGeom prst="rect">
          <a:avLst/>
        </a:prstGeom>
      </xdr:spPr>
    </xdr:pic>
    <xdr:clientData/>
  </xdr:twoCellAnchor>
  <xdr:twoCellAnchor editAs="absolute">
    <xdr:from>
      <xdr:col>2</xdr:col>
      <xdr:colOff>396240</xdr:colOff>
      <xdr:row>6</xdr:row>
      <xdr:rowOff>53975</xdr:rowOff>
    </xdr:from>
    <xdr:to>
      <xdr:col>3</xdr:col>
      <xdr:colOff>97790</xdr:colOff>
      <xdr:row>6</xdr:row>
      <xdr:rowOff>415925</xdr:rowOff>
    </xdr:to>
    <xdr:pic macro="[0]!SendToOfficeLocal">
      <xdr:nvPicPr>
        <xdr:cNvPr id="7" name="WD878716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05890" y="1235075"/>
          <a:ext cx="361950" cy="361950"/>
        </a:xfrm>
        <a:prstGeom prst="rect">
          <a:avLst/>
        </a:prstGeom>
      </xdr:spPr>
    </xdr:pic>
    <xdr:clientData/>
  </xdr:twoCellAnchor>
  <xdr:twoCellAnchor editAs="absolute">
    <xdr:from>
      <xdr:col>3</xdr:col>
      <xdr:colOff>215900</xdr:colOff>
      <xdr:row>6</xdr:row>
      <xdr:rowOff>53975</xdr:rowOff>
    </xdr:from>
    <xdr:to>
      <xdr:col>3</xdr:col>
      <xdr:colOff>577850</xdr:colOff>
      <xdr:row>6</xdr:row>
      <xdr:rowOff>415925</xdr:rowOff>
    </xdr:to>
    <xdr:pic macro="[0]!SendToOfficeLocal">
      <xdr:nvPicPr>
        <xdr:cNvPr id="8" name="PT878716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85950" y="1235075"/>
          <a:ext cx="361950" cy="361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85</xdr:row>
      <xdr:rowOff>0</xdr:rowOff>
    </xdr:from>
    <xdr:to>
      <xdr:col>7</xdr:col>
      <xdr:colOff>0</xdr:colOff>
      <xdr:row>102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0</xdr:colOff>
      <xdr:row>155</xdr:row>
      <xdr:rowOff>0</xdr:rowOff>
    </xdr:from>
    <xdr:to>
      <xdr:col>5</xdr:col>
      <xdr:colOff>311150</xdr:colOff>
      <xdr:row>172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</xdr:col>
      <xdr:colOff>6350</xdr:colOff>
      <xdr:row>211</xdr:row>
      <xdr:rowOff>22861</xdr:rowOff>
    </xdr:from>
    <xdr:to>
      <xdr:col>1</xdr:col>
      <xdr:colOff>184150</xdr:colOff>
      <xdr:row>212</xdr:row>
      <xdr:rowOff>3811</xdr:rowOff>
    </xdr:to>
    <xdr:pic macro="[2]!RunArrowDown">
      <xdr:nvPicPr>
        <xdr:cNvPr id="11" name="ArrDwn_1475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55600" y="42371011"/>
          <a:ext cx="177800" cy="177800"/>
        </a:xfrm>
        <a:prstGeom prst="rect">
          <a:avLst/>
        </a:prstGeom>
      </xdr:spPr>
    </xdr:pic>
    <xdr:clientData/>
  </xdr:twoCellAnchor>
  <xdr:twoCellAnchor>
    <xdr:from>
      <xdr:col>1</xdr:col>
      <xdr:colOff>12700</xdr:colOff>
      <xdr:row>218</xdr:row>
      <xdr:rowOff>0</xdr:rowOff>
    </xdr:from>
    <xdr:to>
      <xdr:col>1</xdr:col>
      <xdr:colOff>38100</xdr:colOff>
      <xdr:row>218</xdr:row>
      <xdr:rowOff>25400</xdr:rowOff>
    </xdr:to>
    <xdr:sp macro="" textlink="">
      <xdr:nvSpPr>
        <xdr:cNvPr id="12" name="TX345696" hidden="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 txBox="1"/>
      </xdr:nvSpPr>
      <xdr:spPr>
        <a:xfrm>
          <a:off x="361950" y="43732450"/>
          <a:ext cx="25400" cy="2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GB" sz="1100"/>
            <a:t>RunProcHAC
Form17.txt
RefEditT,RefEdit0,'XLSTAT_20240327_121053_1'!$C$212:$E$216,,,,,,
RefEdit_ObsLabels,RefEdit0,'XLSTAT_20240327_121053_1'!$B$212:$B$216,,,,,,
CheckBoxVarLabels,CheckBox,True,,,,,,
CheckBox_ObsLabels,CheckBox,True,,,,,,
</a:t>
          </a:r>
        </a:p>
      </xdr:txBody>
    </xdr:sp>
    <xdr:clientData/>
  </xdr:twoCellAnchor>
  <xdr:twoCellAnchor editAs="oneCell">
    <xdr:from>
      <xdr:col>1</xdr:col>
      <xdr:colOff>25400</xdr:colOff>
      <xdr:row>217</xdr:row>
      <xdr:rowOff>25400</xdr:rowOff>
    </xdr:from>
    <xdr:to>
      <xdr:col>1</xdr:col>
      <xdr:colOff>368300</xdr:colOff>
      <xdr:row>218</xdr:row>
      <xdr:rowOff>171450</xdr:rowOff>
    </xdr:to>
    <xdr:pic macro="[0]!ReRunXLSTAT">
      <xdr:nvPicPr>
        <xdr:cNvPr id="13" name="BT345696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" y="43561000"/>
          <a:ext cx="342900" cy="342900"/>
        </a:xfrm>
        <a:prstGeom prst="rect">
          <a:avLst/>
        </a:prstGeom>
        <a:solidFill>
          <a:schemeClr val="bg1">
            <a:lumMod val="100000"/>
          </a:schemeClr>
        </a:solidFill>
        <a:ln w="25400" cap="flat" cmpd="sng" algn="ctr">
          <a:solidFill>
            <a:srgbClr val="ED7532">
              <a:lumMod val="100000"/>
            </a:srgbClr>
          </a:solidFill>
          <a:prstDash val="solid"/>
          <a:miter lim="800000"/>
          <a:headEnd type="none" w="med" len="med"/>
          <a:tailEnd type="none" w="med" len="med"/>
        </a:ln>
        <a:effectLst>
          <a:outerShdw blurRad="50800" dist="38100" dir="5400000" rotWithShape="0">
            <a:srgbClr val="000000">
              <a:alpha val="40000"/>
            </a:srgbClr>
          </a:outerShdw>
        </a:effectLst>
      </xdr:spPr>
    </xdr:pic>
    <xdr:clientData fPrintsWithSheet="0"/>
  </xdr:twoCellAnchor>
  <xdr:twoCellAnchor>
    <xdr:from>
      <xdr:col>1</xdr:col>
      <xdr:colOff>0</xdr:colOff>
      <xdr:row>221</xdr:row>
      <xdr:rowOff>0</xdr:rowOff>
    </xdr:from>
    <xdr:to>
      <xdr:col>7</xdr:col>
      <xdr:colOff>0</xdr:colOff>
      <xdr:row>238</xdr:row>
      <xdr:rowOff>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240</xdr:row>
      <xdr:rowOff>0</xdr:rowOff>
    </xdr:from>
    <xdr:to>
      <xdr:col>7</xdr:col>
      <xdr:colOff>0</xdr:colOff>
      <xdr:row>257</xdr:row>
      <xdr:rowOff>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276</xdr:row>
      <xdr:rowOff>0</xdr:rowOff>
    </xdr:from>
    <xdr:to>
      <xdr:col>7</xdr:col>
      <xdr:colOff>0</xdr:colOff>
      <xdr:row>293</xdr:row>
      <xdr:rowOff>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0</xdr:col>
      <xdr:colOff>336550</xdr:colOff>
      <xdr:row>0</xdr:row>
      <xdr:rowOff>0</xdr:rowOff>
    </xdr:from>
    <xdr:to>
      <xdr:col>1</xdr:col>
      <xdr:colOff>12700</xdr:colOff>
      <xdr:row>0</xdr:row>
      <xdr:rowOff>25400</xdr:rowOff>
    </xdr:to>
    <xdr:sp macro="" textlink="">
      <xdr:nvSpPr>
        <xdr:cNvPr id="17" name="XP878716" hidden="1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 txBox="1"/>
      </xdr:nvSpPr>
      <xdr:spPr>
        <a:xfrm>
          <a:off x="336550" y="0"/>
          <a:ext cx="25400" cy="2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GB" sz="1100"/>
            <a:t>PCA2*SEP*Summary statistics*SEP*$B$11
PCA2*SEP*Correlation matrix (Pearson (n))*SEP*$B$28
PCA2*SEP*Bartlett's sphericity test*SEP*$B$46
PCA2*SEP*Kaiser-Meyer-Olkin measure of sampling adequacy*SEP*$B$59
PCA2*SEP*Principal Component Analysis*SEP*$B$76
PCA2*SEP*Eigenvalues*SEP*$B$78
PCA2*SEP*Eigenvectors*SEP*$B$105
PCA2*SEP*Factor loadings*SEP*$B$122
PCA2*SEP*Correlations between variables and factors*SEP*$B$139
PCA2*SEP*Contribution of the variables (%)*SEP*$B$175
PCA2*SEP*Squared cosines of the variables*SEP*$B$192
PCA2*SEP*Factor scores*SEP*$B$210
PCA2*SEP*Contribution of the observations (%)*SEP*$B$260
PCA2*SEP*Axes homogeneity index*SEP*$B$269
PCA2*SEP*Squared cosines of the observations*SEP*$B$296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7</xdr:row>
          <xdr:rowOff>0</xdr:rowOff>
        </xdr:from>
        <xdr:to>
          <xdr:col>5</xdr:col>
          <xdr:colOff>6350</xdr:colOff>
          <xdr:row>8</xdr:row>
          <xdr:rowOff>0</xdr:rowOff>
        </xdr:to>
        <xdr:sp macro="" textlink="">
          <xdr:nvSpPr>
            <xdr:cNvPr id="26625" name="DD83561" hidden="1">
              <a:extLst>
                <a:ext uri="{63B3BB69-23CF-44E3-9099-C40C66FF867C}">
                  <a14:compatExt spid="_x0000_s26625"/>
                </a:ext>
                <a:ext uri="{FF2B5EF4-FFF2-40B4-BE49-F238E27FC236}">
                  <a16:creationId xmlns:a16="http://schemas.microsoft.com/office/drawing/2014/main" id="{00000000-0008-0000-1100-00000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</xdr:colOff>
      <xdr:row>6</xdr:row>
      <xdr:rowOff>0</xdr:rowOff>
    </xdr:from>
    <xdr:to>
      <xdr:col>2</xdr:col>
      <xdr:colOff>38100</xdr:colOff>
      <xdr:row>6</xdr:row>
      <xdr:rowOff>25400</xdr:rowOff>
    </xdr:to>
    <xdr:sp macro="" textlink="">
      <xdr:nvSpPr>
        <xdr:cNvPr id="2" name="TX668092" hidden="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 txBox="1"/>
      </xdr:nvSpPr>
      <xdr:spPr>
        <a:xfrm>
          <a:off x="1022350" y="1181100"/>
          <a:ext cx="25400" cy="2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GB" sz="1100"/>
            <a:t>RunProcPCA
Form22.txt
CheckBoxTrans,CheckBox,0,False,03,False,Trans,False,,,
TextBoxList,TextBox,,False,04,False,,False,,,
RefEditT,RefEdit0,'Sheet5'!$B$1:$M$5,True,000000000100_General,True,,False,,5,12
RefEdit_W,RefEdit0,,True,000000000601_General,True,Weights:,False,,,
CheckBox_W,CheckBox,0,True,000000000501_General,True,Weights,False,,,
CheckBox_ObsLabels,CheckBox,-1,True,000000000301_General,True,Observation labels,False,,,
RefEdit_ObsLabels,RefEdit0,'Sheet5'!$A$1:$A$5,True,000000000401_General,True,Observation labels:,False,,5,1
OptionButtonOV,OptionButton,-1,True,000000010500_General,True,Observations/variables table,False,,,
OptionButtonCorr,OptionButton,0,True,000000020500_General,True,Correlation matrix,False,,,
OptionButtonCov,OptionButton,0,True,000000030500_General,True,Covariance matrix,False,,,
ComboBoxType,ComboBox,0,True,000000000700_General,True,Select the type of PCA to perform,False,,,
CheckBox_Desc,CheckBox,-1,True,400000000000_Outputs,True,Descriptive statistics,False,,,
CheckBox_Corr,CheckBox,-1,True,400000000100_Outputs,True,Correlations,False,,,
CheckBoxSig,CheckBox,-1,True,400000000200_Outputs,True,Test significance,False,,,
TextBox_conf,TextBox,5,True,400000010300_Outputs,True,Significance level (%):,False,,,
CheckBoxBartlett,CheckBox,-1,True,400000000400_Outputs,True,Bartlett's sphericity test,False,,,
CheckBoxKMO,CheckBox,-1,True,400000000500_Outputs,True,Kaiser-Meyer-Olkin,False,,,
CheckBox_RankedMat,CheckBox,0,False,400000000600_Outputs,False,Ranks matrix,False,,,
CheckBoxLoadings,CheckBox,-1,True,400000000101_Outputs,True,Factor loadings,False,,,
CheckBoxScores,CheckBox,-1,True,400000000301_Outputs,True,Factor scores,False,,,
CheckBoxCorrFactVar,CheckBox,-1,True,400000000201_Outputs,True,Variables/Factors correlations,False,,,
CheckBoxEigen,CheckBox,-1,True,400000000001_Outputs,True,Eigenvalues,False,,,
CheckBoxContrib,CheckBox,-1,True,400000000401_Outputs,True,Contributions,False,,,
CheckBoxCos,CheckBox,-1,True,400000000501_Outputs,True,Squared cosines,False,,,
CheckBoxSuppObs,CheckBox,0,True,200000000000_Supplementary data,True,Supplementary observations,False,,,
RefEdit_SuppObs,RefEdit0,,True,200000000100_Supplementary data,True,,False,,,
CheckBox_VarLabelsSuppObs,CheckBox,0,True,200000000200_Supplementary data,True,Var. labels for supp. obs,False,,,
CheckBox_ObsLabelsSuppObs,CheckBox,0,True,200000000300_Supplementary data,True,Supp. obs labels,False,,,
RefEdit_ObsSuppLabels,RefEdit0,,True,200000000400_Supplementary data,True,,False,,,
CheckBoxSuppVar,CheckBox,0,True,200000000001_Supplementary data,True,Supplementary variables,False,,,
RefEdit_Q,RefEdit0,,True,200000000401_Supplementary data,True,Qualitative:,False,,,
CheckBox_Q,CheckBox,0,True,200000000301_Supplementary data,True,Qualitative,False,,,
RefEdit_X,RefEdit0,,True,200000000201_Supplementary data,True,Quantitative:,False,,,
CheckBox_X,CheckBox,0,True,200000000101_Supplementary data,True,Quantitative,False,,,
CheckBoxCentroids,CheckBox,0,True,200000000501_Supplementary data,True,Display centroids,False,,,
OptionButton_MVRemove,OptionButton,0,True,300000000100_Data options,True,Remove the observations,False,,,
OptionButton_MVRefuse,OptionButton,0,True,300000000000_Data options,True,Do not accept missing data,False,,,
OptionButton_MeanMode,OptionButton,-1,True,300000000400_Data options,True,Mean or mode,False,,,
OptionButton_NN,OptionButton,0,True,300000010400_Data options,True,Nearest neighbor,False,,,
OptionButton_MVEstimate,OptionButton,-1,True,300000000300_Data options,True,Estimate missing data,False,,,
OptionButton_MVPair,OptionButton,0,True,300000000200_Data options,True,Pairwise deletion,False,,,
OptionButton_MVReplace0,OptionButton,0,False,300000000500_Data options,False,Replace missing data by 0,False,,,
RefEditGroups,RefEdit0,,True,300000000101_Data options,True,,False,,,
CheckBoxByGroup,CheckBox,0,True,300000000001_Data options,True,By group analysis,False,,,
OptionButton_ByGroups,OptionButton,-1,True,300000000301_Data options,True,One PCA per group,False,,,
OptionButton_ByGroupsSelected,OptionButton,0,True,300000010301_Data options,True,One PCA per selected group,False,,,
OptionButton_GroupsMerged,OptionButton,0,True,300000020301_Data options,True,One PCA on merged groups,False,,,
CheckBoxIndCharts,CheckBox,-1,True,510000000000_Charts|Observations,True,Observations charts,False,,,
CheckBoxLabelsInd,CheckBox,-1,True,510000000100_Charts|Observations,True,Labels,False,,,
CheckBoxColorsLabelObs,CheckBox,0,True,510000000200_Charts|Observations,True,Colored labels,False,,,
CheckBoxSizeObs,CheckBox,0,True,510000000300_Charts|Observations,True,Resize points with Cos2,False,,,
CheckBoxColorObsGroup,CheckBox,0,True,510000000400_Charts|Observations,True,Color by group,False,,,
RefEditColorObsGroup,RefEdit0,,True,510000000500_Charts|Observations,True,Color by group,False,,,
CheckBoxEllipseGroup,CheckBox,0,True,510000000600_Charts|Observations,True,Confidence ellipses,False,,,
TextBox_Conf_Ellipse,TextBox,95,True,510000010700_Charts|Observations,True,,False,,,
RefEditGroupFilter,RefEdit0,,True,510000000501_Charts|Observations,True,Group variable:,False,,,
TextBoxPoints,TextBox,0.5,True,510000000301_Charts|Observations,True,Sum(Cos2)&gt;,False,,,
ComboBoxFilter,ComboBox,4,True,510000000101_Charts|Observations,True,Select the filtering option,False,,,
CheckBoxChartsFilter,CheckBox,0,True,510000000001_Charts|Observations,True,Filter,False,,,
CheckBoxVectors,CheckBox,-1,True,500000000000_Charts|Variables,True,Vectors,False,,,
CheckBoxCorrCharts,CheckBox,-1,True,500000000100_Charts|Variables,True,Correlation charts,False,,,
CheckBoxColorsVar,CheckBox,0,True,500000000200_Charts|Variables,True,Colored labels,False,,,
CheckBoxColorVarGroup,CheckBox,0,True,500000000300_Charts|Variables,True,Color by group,False,,,
RefEditColorVarGroup,RefEdit,,True,500000000400_Charts|Variables,True,Color by group,False,,,
CheckBoxSizeVar,CheckBox,0,True,500000000500_Charts|Variables,True,Resize points with Cos2,False,,,
CheckBoxLabelAngle,CheckBox,0,True,500000000600_Charts|Variables,True,Orientate labels,False,,,
RefEditGroupFilterVar,RefEdit,,True,500000000501_Charts|Variables,True,Group variable:,False,,,
TextBoxPointsVar,TextBox,0.5,True,500000000301_Charts|Variables,True,Sum(Cos2)&gt;,False,,,
ComboBoxFilterVar,ComboBox,4,True,500000000101_Charts|Variables,True,Select the filtering option,False,,,
CheckBoxChartsFilterVar,CheckBox,0,True,500000000001_Charts|Variables,True,Filter,False,,,
CheckBoxBiplotVectorsVar,CheckBox,-1,True,520000000200_Charts|Biplots,True,Vectors,False,,,
CheckBoxBiplotLabelsVar,CheckBox,-1,True,520000000300_Charts|Biplots,True,Labels,False,,,
CheckBoxBiplots,CheckBox,-1,True,520000000000_Charts|Biplots,True,Biplots,False,,,
CheckBoxBiplotLabelsObs,CheckBox,-1,True,520000000500_Charts|Biplots,True,Labels,False,,,
CheckBoxBiplotSuppObsVar,CheckBox,-1,True,520000000700_Charts|Biplots,True,Supp. Obs/Var,False,,,
CheckBoxBiplotFilterObsVar,CheckBox,-1,True,520000000800_Charts|Biplots,True,Filter Obs/Var,False,,,
ComboBoxBiplot,ComboBox,2,True,520000000101_Charts|Biplots,True,Select the type of biplot,False,,,
ComboBoxScale,ComboBox,3,True,520000000301_Charts|Biplots,True,Coefficient:,False,,,
TextBoxScale,TextBox,1,False,520000000401_Charts|Biplots,False,Coefficient:,False,,,
OptionButtonEllipseBoot,OptionButton,0,True,530000020000_Charts|Bootstrap charts,True,Confidence ellipses,False,,,
OptionButtonConvexHullBoot,OptionButton,-1,True,530000010000_Charts|Bootstrap charts,True,Convex hulls,False,,,
CheckBoxBootChart,CheckBox,0,True,530000000100_Charts|Bootstrap charts,True,Bootstrap observations chart,False,,,
TextBoxNbSampleBoot,TextBox,50,True,530000010200_Charts|Bootstrap charts,True,Number of samples:,False,,,
CheckBoxColorObsBoot,CheckBox,0,True,530000000300_Charts|Bootstrap charts,True,Color observations,False,,,
CheckBoxChartsFilterBoot,CheckBox,0,True,530000000400_Charts|Bootstrap charts,True,Filter observations,False,,,
ComboBoxRotation,ComboBox,0,True,100000000401_Options,True,Select the type of rotation,False,,,
CheckBoxRotation,CheckBox,0,True,100000000001_Options,True,Rotation,False,,,
TextBoxGammTau,TextBox,0,False,100000000701_Options,False,,False,,,
CheckBoxKaiser,CheckBox,0,True,100000000501_Options,True,Kaiser normalization,False,,,
TextBoxNbFact,TextBox,2,True,100000000201_Options,True,Number of factors:,False,,,
FileSelect1,CommandButton,,False,000000000400_General,False,,False,,,
OptionButton_W,OptionButton,0,True,000000000001_General,True,Workbook,False,,,
OptionButton_R,OptionButton,0,True,000000010001_General,True,Range,False,,,
OptionButton_S,OptionButton,-1,True,000000020001_General,True,Sheet,False,,,
RefEdit_R,RefEdit,,True,000000000101_General,True,Range:,False,,,
CheckBoxVarLabels,CheckBox,-1,True,000000000201_General,True,Variable labels,False,,,
FileSelect2,CommandButton,,False,200000000500_Supplementary data,False,,False,,,
ScrollBarSelect,ScrollBar,0,False,05,False,,,,,
CheckBoxMaxFilter,CheckBox,0,True,100000030000_Options,True,Maximum number,False,,,
TextBoxCompMax,TextBox,5,True,100000040000_Options,True,,False,,,
CheckBoxMinFilter,CheckBox,0,True,100000010000_Options,True,Minimum %,False,,,
TextBoxMinPerc,TextBox,80,True,100000020000_Options,True,,False,,,
OptionButton_Std_n1,OptionButton,0,True,100000020100_Options,True,n-1,False,,,
OptionButton_Std_n,OptionButton,-1,True,100000010100_Options,True,n,False,,,
CheckBoxBiplotColorGroupObsVar,CheckBox,-1,True,520000000900_Charts|Biplots,True,Color Obs/Var,False,,,
CheckBoxDisplay2Axes,CheckBox,0,True,100000040100_Options,True,Display charts on the first two axes,False,,,
SpinButtonCompMax,SpinButton,5,True,100000050000_Options,False,,,,,
</a:t>
          </a:r>
        </a:p>
      </xdr:txBody>
    </xdr:sp>
    <xdr:clientData/>
  </xdr:twoCellAnchor>
  <xdr:twoCellAnchor editAs="oneCell">
    <xdr:from>
      <xdr:col>0</xdr:col>
      <xdr:colOff>336550</xdr:colOff>
      <xdr:row>6</xdr:row>
      <xdr:rowOff>0</xdr:rowOff>
    </xdr:from>
    <xdr:to>
      <xdr:col>1</xdr:col>
      <xdr:colOff>12700</xdr:colOff>
      <xdr:row>6</xdr:row>
      <xdr:rowOff>25400</xdr:rowOff>
    </xdr:to>
    <xdr:sp macro="" textlink="">
      <xdr:nvSpPr>
        <xdr:cNvPr id="3" name="RAND_ID" hidden="1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 txBox="1"/>
      </xdr:nvSpPr>
      <xdr:spPr>
        <a:xfrm>
          <a:off x="336550" y="1181100"/>
          <a:ext cx="25400" cy="2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GB" sz="1100"/>
            <a:t>668092</a:t>
          </a:r>
        </a:p>
      </xdr:txBody>
    </xdr:sp>
    <xdr:clientData/>
  </xdr:twoCellAnchor>
  <xdr:twoCellAnchor editAs="absolute">
    <xdr:from>
      <xdr:col>1</xdr:col>
      <xdr:colOff>6350</xdr:colOff>
      <xdr:row>6</xdr:row>
      <xdr:rowOff>6350</xdr:rowOff>
    </xdr:from>
    <xdr:to>
      <xdr:col>4</xdr:col>
      <xdr:colOff>6350</xdr:colOff>
      <xdr:row>6</xdr:row>
      <xdr:rowOff>473075</xdr:rowOff>
    </xdr:to>
    <xdr:sp macro="" textlink="">
      <xdr:nvSpPr>
        <xdr:cNvPr id="4" name="BK668092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/>
      </xdr:nvSpPr>
      <xdr:spPr>
        <a:xfrm>
          <a:off x="355600" y="1187450"/>
          <a:ext cx="1981200" cy="466725"/>
        </a:xfrm>
        <a:prstGeom prst="roundRect">
          <a:avLst/>
        </a:prstGeom>
        <a:solidFill>
          <a:srgbClr val="F5F5F5"/>
        </a:solidFill>
        <a:ln w="12700">
          <a:solidFill>
            <a:srgbClr val="C95217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</xdr:col>
      <xdr:colOff>96520</xdr:colOff>
      <xdr:row>6</xdr:row>
      <xdr:rowOff>53975</xdr:rowOff>
    </xdr:from>
    <xdr:to>
      <xdr:col>1</xdr:col>
      <xdr:colOff>458470</xdr:colOff>
      <xdr:row>6</xdr:row>
      <xdr:rowOff>415925</xdr:rowOff>
    </xdr:to>
    <xdr:pic macro="[0]!ReRunXLSTAT">
      <xdr:nvPicPr>
        <xdr:cNvPr id="5" name="BT668092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770" y="1235075"/>
          <a:ext cx="361950" cy="361950"/>
        </a:xfrm>
        <a:prstGeom prst="rect">
          <a:avLst/>
        </a:prstGeom>
      </xdr:spPr>
    </xdr:pic>
    <xdr:clientData/>
  </xdr:twoCellAnchor>
  <xdr:twoCellAnchor editAs="absolute">
    <xdr:from>
      <xdr:col>1</xdr:col>
      <xdr:colOff>576580</xdr:colOff>
      <xdr:row>6</xdr:row>
      <xdr:rowOff>53975</xdr:rowOff>
    </xdr:from>
    <xdr:to>
      <xdr:col>2</xdr:col>
      <xdr:colOff>278130</xdr:colOff>
      <xdr:row>6</xdr:row>
      <xdr:rowOff>415925</xdr:rowOff>
    </xdr:to>
    <xdr:pic macro="[0]!AddRemovGrid">
      <xdr:nvPicPr>
        <xdr:cNvPr id="6" name="RM668092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5830" y="1235075"/>
          <a:ext cx="361950" cy="361950"/>
        </a:xfrm>
        <a:prstGeom prst="rect">
          <a:avLst/>
        </a:prstGeom>
      </xdr:spPr>
    </xdr:pic>
    <xdr:clientData/>
  </xdr:twoCellAnchor>
  <xdr:twoCellAnchor editAs="absolute">
    <xdr:from>
      <xdr:col>1</xdr:col>
      <xdr:colOff>576580</xdr:colOff>
      <xdr:row>6</xdr:row>
      <xdr:rowOff>53975</xdr:rowOff>
    </xdr:from>
    <xdr:to>
      <xdr:col>2</xdr:col>
      <xdr:colOff>278130</xdr:colOff>
      <xdr:row>6</xdr:row>
      <xdr:rowOff>415925</xdr:rowOff>
    </xdr:to>
    <xdr:pic macro="[0]!AddRemovGrid">
      <xdr:nvPicPr>
        <xdr:cNvPr id="7" name="AD668092" hidden="1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5830" y="1235075"/>
          <a:ext cx="361950" cy="361950"/>
        </a:xfrm>
        <a:prstGeom prst="rect">
          <a:avLst/>
        </a:prstGeom>
      </xdr:spPr>
    </xdr:pic>
    <xdr:clientData/>
  </xdr:twoCellAnchor>
  <xdr:twoCellAnchor editAs="absolute">
    <xdr:from>
      <xdr:col>2</xdr:col>
      <xdr:colOff>396240</xdr:colOff>
      <xdr:row>6</xdr:row>
      <xdr:rowOff>53975</xdr:rowOff>
    </xdr:from>
    <xdr:to>
      <xdr:col>3</xdr:col>
      <xdr:colOff>97790</xdr:colOff>
      <xdr:row>6</xdr:row>
      <xdr:rowOff>415925</xdr:rowOff>
    </xdr:to>
    <xdr:pic macro="[0]!SendToOfficeLocal">
      <xdr:nvPicPr>
        <xdr:cNvPr id="8" name="WD668092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05890" y="1235075"/>
          <a:ext cx="361950" cy="361950"/>
        </a:xfrm>
        <a:prstGeom prst="rect">
          <a:avLst/>
        </a:prstGeom>
      </xdr:spPr>
    </xdr:pic>
    <xdr:clientData/>
  </xdr:twoCellAnchor>
  <xdr:twoCellAnchor editAs="absolute">
    <xdr:from>
      <xdr:col>3</xdr:col>
      <xdr:colOff>215900</xdr:colOff>
      <xdr:row>6</xdr:row>
      <xdr:rowOff>53975</xdr:rowOff>
    </xdr:from>
    <xdr:to>
      <xdr:col>3</xdr:col>
      <xdr:colOff>577850</xdr:colOff>
      <xdr:row>6</xdr:row>
      <xdr:rowOff>415925</xdr:rowOff>
    </xdr:to>
    <xdr:pic macro="[0]!SendToOfficeLocal">
      <xdr:nvPicPr>
        <xdr:cNvPr id="9" name="PT668092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85950" y="1235075"/>
          <a:ext cx="361950" cy="361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85</xdr:row>
      <xdr:rowOff>0</xdr:rowOff>
    </xdr:from>
    <xdr:to>
      <xdr:col>7</xdr:col>
      <xdr:colOff>0</xdr:colOff>
      <xdr:row>102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</xdr:col>
      <xdr:colOff>0</xdr:colOff>
      <xdr:row>155</xdr:row>
      <xdr:rowOff>0</xdr:rowOff>
    </xdr:from>
    <xdr:to>
      <xdr:col>5</xdr:col>
      <xdr:colOff>311150</xdr:colOff>
      <xdr:row>172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1</xdr:col>
      <xdr:colOff>6350</xdr:colOff>
      <xdr:row>211</xdr:row>
      <xdr:rowOff>22861</xdr:rowOff>
    </xdr:from>
    <xdr:to>
      <xdr:col>1</xdr:col>
      <xdr:colOff>184150</xdr:colOff>
      <xdr:row>212</xdr:row>
      <xdr:rowOff>3811</xdr:rowOff>
    </xdr:to>
    <xdr:pic macro="[2]!RunArrowDown">
      <xdr:nvPicPr>
        <xdr:cNvPr id="12" name="ArrDwn_6178"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55600" y="42371011"/>
          <a:ext cx="177800" cy="177800"/>
        </a:xfrm>
        <a:prstGeom prst="rect">
          <a:avLst/>
        </a:prstGeom>
      </xdr:spPr>
    </xdr:pic>
    <xdr:clientData/>
  </xdr:twoCellAnchor>
  <xdr:twoCellAnchor>
    <xdr:from>
      <xdr:col>1</xdr:col>
      <xdr:colOff>12700</xdr:colOff>
      <xdr:row>218</xdr:row>
      <xdr:rowOff>0</xdr:rowOff>
    </xdr:from>
    <xdr:to>
      <xdr:col>1</xdr:col>
      <xdr:colOff>38100</xdr:colOff>
      <xdr:row>218</xdr:row>
      <xdr:rowOff>25400</xdr:rowOff>
    </xdr:to>
    <xdr:sp macro="" textlink="">
      <xdr:nvSpPr>
        <xdr:cNvPr id="13" name="TX28585" hidden="1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SpPr txBox="1"/>
      </xdr:nvSpPr>
      <xdr:spPr>
        <a:xfrm>
          <a:off x="361950" y="43732450"/>
          <a:ext cx="25400" cy="2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GB" sz="1100"/>
            <a:t>RunProcHAC
Form17.txt
RefEditT,RefEdit0,'XLSTAT_20240327_121023_1'!$C$212:$E$216,,,,,,
RefEdit_ObsLabels,RefEdit0,'XLSTAT_20240327_121023_1'!$B$212:$B$216,,,,,,
CheckBoxVarLabels,CheckBox,True,,,,,,
CheckBox_ObsLabels,CheckBox,True,,,,,,
</a:t>
          </a:r>
        </a:p>
      </xdr:txBody>
    </xdr:sp>
    <xdr:clientData/>
  </xdr:twoCellAnchor>
  <xdr:twoCellAnchor editAs="oneCell">
    <xdr:from>
      <xdr:col>1</xdr:col>
      <xdr:colOff>25400</xdr:colOff>
      <xdr:row>217</xdr:row>
      <xdr:rowOff>25400</xdr:rowOff>
    </xdr:from>
    <xdr:to>
      <xdr:col>1</xdr:col>
      <xdr:colOff>368300</xdr:colOff>
      <xdr:row>218</xdr:row>
      <xdr:rowOff>171450</xdr:rowOff>
    </xdr:to>
    <xdr:pic macro="[0]!ReRunXLSTAT">
      <xdr:nvPicPr>
        <xdr:cNvPr id="14" name="BT28585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" y="43561000"/>
          <a:ext cx="342900" cy="342900"/>
        </a:xfrm>
        <a:prstGeom prst="rect">
          <a:avLst/>
        </a:prstGeom>
        <a:solidFill>
          <a:schemeClr val="bg1">
            <a:lumMod val="100000"/>
          </a:schemeClr>
        </a:solidFill>
        <a:ln w="25400" cap="flat" cmpd="sng" algn="ctr">
          <a:solidFill>
            <a:srgbClr val="ED7532">
              <a:lumMod val="100000"/>
            </a:srgbClr>
          </a:solidFill>
          <a:prstDash val="solid"/>
          <a:miter lim="800000"/>
          <a:headEnd type="none" w="med" len="med"/>
          <a:tailEnd type="none" w="med" len="med"/>
        </a:ln>
        <a:effectLst>
          <a:outerShdw blurRad="50800" dist="38100" dir="5400000" rotWithShape="0">
            <a:srgbClr val="000000">
              <a:alpha val="40000"/>
            </a:srgbClr>
          </a:outerShdw>
        </a:effectLst>
      </xdr:spPr>
    </xdr:pic>
    <xdr:clientData fPrintsWithSheet="0"/>
  </xdr:twoCellAnchor>
  <xdr:twoCellAnchor>
    <xdr:from>
      <xdr:col>1</xdr:col>
      <xdr:colOff>0</xdr:colOff>
      <xdr:row>221</xdr:row>
      <xdr:rowOff>0</xdr:rowOff>
    </xdr:from>
    <xdr:to>
      <xdr:col>7</xdr:col>
      <xdr:colOff>0</xdr:colOff>
      <xdr:row>238</xdr:row>
      <xdr:rowOff>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16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240</xdr:row>
      <xdr:rowOff>0</xdr:rowOff>
    </xdr:from>
    <xdr:to>
      <xdr:col>7</xdr:col>
      <xdr:colOff>0</xdr:colOff>
      <xdr:row>257</xdr:row>
      <xdr:rowOff>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16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0</xdr:colOff>
      <xdr:row>276</xdr:row>
      <xdr:rowOff>0</xdr:rowOff>
    </xdr:from>
    <xdr:to>
      <xdr:col>7</xdr:col>
      <xdr:colOff>0</xdr:colOff>
      <xdr:row>293</xdr:row>
      <xdr:rowOff>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16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oneCell">
    <xdr:from>
      <xdr:col>0</xdr:col>
      <xdr:colOff>336550</xdr:colOff>
      <xdr:row>0</xdr:row>
      <xdr:rowOff>0</xdr:rowOff>
    </xdr:from>
    <xdr:to>
      <xdr:col>1</xdr:col>
      <xdr:colOff>12700</xdr:colOff>
      <xdr:row>0</xdr:row>
      <xdr:rowOff>25400</xdr:rowOff>
    </xdr:to>
    <xdr:sp macro="" textlink="">
      <xdr:nvSpPr>
        <xdr:cNvPr id="18" name="XP668092" hidden="1">
          <a:extLst>
            <a:ext uri="{FF2B5EF4-FFF2-40B4-BE49-F238E27FC236}">
              <a16:creationId xmlns:a16="http://schemas.microsoft.com/office/drawing/2014/main" id="{00000000-0008-0000-1600-000012000000}"/>
            </a:ext>
          </a:extLst>
        </xdr:cNvPr>
        <xdr:cNvSpPr txBox="1"/>
      </xdr:nvSpPr>
      <xdr:spPr>
        <a:xfrm>
          <a:off x="336550" y="0"/>
          <a:ext cx="25400" cy="2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GB" sz="1100"/>
            <a:t>PCA1*SEP*Summary statistics*SEP*$B$11
PCA1*SEP*Correlation matrix (Pearson (n))*SEP*$B$28
PCA1*SEP*Bartlett's sphericity test*SEP*$B$46
PCA1*SEP*Kaiser-Meyer-Olkin measure of sampling adequacy*SEP*$B$59
PCA1*SEP*Principal Component Analysis*SEP*$B$76
PCA1*SEP*Eigenvalues*SEP*$B$78
PCA1*SEP*Eigenvectors*SEP*$B$105
PCA1*SEP*Factor loadings*SEP*$B$122
PCA1*SEP*Correlations between variables and factors*SEP*$B$139
PCA1*SEP*Contribution of the variables (%)*SEP*$B$175
PCA1*SEP*Squared cosines of the variables*SEP*$B$192
PCA1*SEP*Factor scores*SEP*$B$210
PCA1*SEP*Contribution of the observations (%)*SEP*$B$260
PCA1*SEP*Axes homogeneity index*SEP*$B$269
PCA1*SEP*Squared cosines of the observations*SEP*$B$296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7</xdr:row>
          <xdr:rowOff>0</xdr:rowOff>
        </xdr:from>
        <xdr:to>
          <xdr:col>5</xdr:col>
          <xdr:colOff>6350</xdr:colOff>
          <xdr:row>8</xdr:row>
          <xdr:rowOff>0</xdr:rowOff>
        </xdr:to>
        <xdr:sp macro="" textlink="">
          <xdr:nvSpPr>
            <xdr:cNvPr id="25601" name="DD222026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00000000-0008-0000-1600-00000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olumes\Extra\YEAR%203\DISS\DATA\DAT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bakd2\AppData\Local\Programs\Addinsoft\XLSTAT\XLSTAT.xla" TargetMode="External"/><Relationship Id="rId1" Type="http://schemas.openxmlformats.org/officeDocument/2006/relationships/externalLinkPath" Target="file:///C:\Users\sbakd2\AppData\Local\Programs\Addinsoft\XLSTAT\XLSTAT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s, volume and density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definedNames>
      <definedName name="RunArrowDown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Relationship Id="rId4" Type="http://schemas.openxmlformats.org/officeDocument/2006/relationships/comments" Target="../comments2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3.xml"/><Relationship Id="rId4" Type="http://schemas.openxmlformats.org/officeDocument/2006/relationships/ctrlProp" Target="../ctrlProps/ctrlProp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4.xml"/><Relationship Id="rId4" Type="http://schemas.openxmlformats.org/officeDocument/2006/relationships/ctrlProp" Target="../ctrlProps/ctrlProp4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5.xml"/><Relationship Id="rId4" Type="http://schemas.openxmlformats.org/officeDocument/2006/relationships/ctrlProp" Target="../ctrlProps/ctrlProp5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10.xm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7.xml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22215-9088-4D71-8199-6575A8ADEA9E}">
  <sheetPr>
    <tabColor theme="7"/>
  </sheetPr>
  <dimension ref="A2:C12"/>
  <sheetViews>
    <sheetView tabSelected="1" workbookViewId="0">
      <selection activeCell="F19" sqref="F19"/>
    </sheetView>
  </sheetViews>
  <sheetFormatPr defaultRowHeight="15.5" x14ac:dyDescent="0.35"/>
  <cols>
    <col min="2" max="2" width="15.6640625" customWidth="1"/>
    <col min="3" max="3" width="28.6640625" customWidth="1"/>
  </cols>
  <sheetData>
    <row r="2" spans="1:3" x14ac:dyDescent="0.35">
      <c r="A2" t="s">
        <v>481</v>
      </c>
      <c r="B2" t="s">
        <v>482</v>
      </c>
      <c r="C2" t="s">
        <v>474</v>
      </c>
    </row>
    <row r="3" spans="1:3" x14ac:dyDescent="0.35">
      <c r="A3" t="s">
        <v>71</v>
      </c>
      <c r="B3" t="s">
        <v>475</v>
      </c>
      <c r="C3" s="211" t="s">
        <v>476</v>
      </c>
    </row>
    <row r="4" spans="1:3" x14ac:dyDescent="0.35">
      <c r="A4" t="s">
        <v>72</v>
      </c>
      <c r="B4" t="s">
        <v>477</v>
      </c>
      <c r="C4" s="211" t="s">
        <v>478</v>
      </c>
    </row>
    <row r="5" spans="1:3" x14ac:dyDescent="0.35">
      <c r="A5" t="s">
        <v>73</v>
      </c>
      <c r="B5" t="s">
        <v>479</v>
      </c>
      <c r="C5" s="211" t="s">
        <v>480</v>
      </c>
    </row>
    <row r="8" spans="1:3" x14ac:dyDescent="0.35">
      <c r="A8" t="s">
        <v>483</v>
      </c>
    </row>
    <row r="9" spans="1:3" x14ac:dyDescent="0.35">
      <c r="A9" t="s">
        <v>484</v>
      </c>
    </row>
    <row r="10" spans="1:3" x14ac:dyDescent="0.35">
      <c r="A10" t="s">
        <v>485</v>
      </c>
    </row>
    <row r="12" spans="1:3" x14ac:dyDescent="0.35">
      <c r="A12" t="s">
        <v>486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14EDA-04D4-8549-86B2-D3F251C21E0F}">
  <sheetPr codeName="Sheet1"/>
  <dimension ref="A1:P100"/>
  <sheetViews>
    <sheetView topLeftCell="A33" zoomScale="70" zoomScaleNormal="70" workbookViewId="0">
      <selection activeCell="A46" sqref="A46"/>
    </sheetView>
  </sheetViews>
  <sheetFormatPr defaultColWidth="10.6640625" defaultRowHeight="15.5" x14ac:dyDescent="0.35"/>
  <cols>
    <col min="1" max="1" width="15.33203125" bestFit="1" customWidth="1"/>
    <col min="2" max="2" width="20.33203125" bestFit="1" customWidth="1"/>
    <col min="3" max="3" width="23.33203125" bestFit="1" customWidth="1"/>
    <col min="4" max="4" width="26.1640625" bestFit="1" customWidth="1"/>
    <col min="5" max="5" width="23.5" bestFit="1" customWidth="1"/>
    <col min="6" max="6" width="31" hidden="1" customWidth="1"/>
    <col min="7" max="8" width="21" hidden="1" customWidth="1"/>
    <col min="9" max="9" width="21.6640625" hidden="1" customWidth="1"/>
    <col min="10" max="10" width="29" hidden="1" customWidth="1"/>
    <col min="11" max="11" width="20.1640625" hidden="1" customWidth="1"/>
    <col min="12" max="12" width="22" hidden="1" customWidth="1"/>
    <col min="13" max="13" width="21" hidden="1" customWidth="1"/>
    <col min="14" max="14" width="0" hidden="1" customWidth="1"/>
    <col min="15" max="16" width="21.1640625" hidden="1" customWidth="1"/>
    <col min="17" max="20" width="20.1640625" bestFit="1" customWidth="1"/>
  </cols>
  <sheetData>
    <row r="1" spans="1:12" hidden="1" x14ac:dyDescent="0.35">
      <c r="A1" s="1" t="s">
        <v>0</v>
      </c>
      <c r="B1" s="2" t="s">
        <v>1</v>
      </c>
      <c r="C1" s="2" t="s">
        <v>2</v>
      </c>
      <c r="D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idden="1" x14ac:dyDescent="0.35">
      <c r="A2" t="s">
        <v>12</v>
      </c>
      <c r="B2" s="3">
        <v>150</v>
      </c>
      <c r="C2" s="3">
        <v>125.66</v>
      </c>
      <c r="E2" s="3">
        <f>((C2-B2)/B2)*100</f>
        <v>-16.22666666666667</v>
      </c>
      <c r="F2" s="3"/>
      <c r="G2" s="3">
        <v>325</v>
      </c>
      <c r="H2" s="3"/>
      <c r="I2" s="3">
        <f t="shared" ref="I2:I22" si="0">G2/C2</f>
        <v>2.586344103135445</v>
      </c>
      <c r="J2" s="3"/>
      <c r="K2" s="3">
        <f t="shared" ref="K2:K22" si="1">C2/G2</f>
        <v>0.38664615384615386</v>
      </c>
      <c r="L2" s="3"/>
    </row>
    <row r="3" spans="1:12" hidden="1" x14ac:dyDescent="0.35">
      <c r="A3" t="s">
        <v>13</v>
      </c>
      <c r="B3" s="3">
        <v>150</v>
      </c>
      <c r="C3" s="3">
        <v>123.42</v>
      </c>
      <c r="E3" s="3">
        <f t="shared" ref="E3:E22" si="2">((C3-B3)/B3)*100</f>
        <v>-17.72</v>
      </c>
      <c r="F3" s="3"/>
      <c r="G3" s="3">
        <v>340</v>
      </c>
      <c r="H3" s="3"/>
      <c r="I3" s="3">
        <f t="shared" si="0"/>
        <v>2.7548209366391183</v>
      </c>
      <c r="J3" s="3"/>
      <c r="K3" s="3">
        <f t="shared" si="1"/>
        <v>0.36299999999999999</v>
      </c>
      <c r="L3" s="3"/>
    </row>
    <row r="4" spans="1:12" s="4" customFormat="1" hidden="1" x14ac:dyDescent="0.35">
      <c r="A4" s="4" t="s">
        <v>14</v>
      </c>
      <c r="B4" s="5">
        <v>150</v>
      </c>
      <c r="C4" s="5">
        <v>125.97</v>
      </c>
      <c r="D4" s="5">
        <f>AVERAGE(C2:C4)</f>
        <v>125.01666666666665</v>
      </c>
      <c r="E4" s="5">
        <f t="shared" si="2"/>
        <v>-16.02</v>
      </c>
      <c r="F4" s="6">
        <f>AVERAGE(E2:E4)</f>
        <v>-16.655555555555555</v>
      </c>
      <c r="G4" s="5">
        <v>315</v>
      </c>
      <c r="H4" s="5">
        <f>AVERAGE(G2:G4)</f>
        <v>326.66666666666669</v>
      </c>
      <c r="I4" s="5">
        <f t="shared" si="0"/>
        <v>2.5005953798523457</v>
      </c>
      <c r="J4" s="5">
        <f>AVERAGE(I2:I4)</f>
        <v>2.6139201398756362</v>
      </c>
      <c r="K4" s="5">
        <f t="shared" si="1"/>
        <v>0.39990476190476187</v>
      </c>
      <c r="L4" s="5">
        <f>AVERAGE(K2:K4)</f>
        <v>0.38318363858363852</v>
      </c>
    </row>
    <row r="5" spans="1:12" hidden="1" x14ac:dyDescent="0.35">
      <c r="A5" t="s">
        <v>15</v>
      </c>
      <c r="B5" s="3">
        <v>150.31</v>
      </c>
      <c r="C5" s="3">
        <v>123.5</v>
      </c>
      <c r="D5" s="3"/>
      <c r="E5" s="3">
        <f>((C5-B5)/B5)*100</f>
        <v>-17.836471292661834</v>
      </c>
      <c r="F5" s="7"/>
      <c r="G5" s="3">
        <v>350</v>
      </c>
      <c r="H5" s="3"/>
      <c r="I5" s="3">
        <f>G5/C5</f>
        <v>2.834008097165992</v>
      </c>
      <c r="J5" s="3"/>
      <c r="K5" s="3">
        <f>C5/G5</f>
        <v>0.35285714285714287</v>
      </c>
      <c r="L5" s="3"/>
    </row>
    <row r="6" spans="1:12" hidden="1" x14ac:dyDescent="0.35">
      <c r="A6" t="s">
        <v>16</v>
      </c>
      <c r="B6" s="3">
        <v>150.11000000000001</v>
      </c>
      <c r="C6" s="3">
        <v>122.51</v>
      </c>
      <c r="D6" s="3"/>
      <c r="E6" s="3">
        <f>((C6-B6)/B6)*100</f>
        <v>-18.386516554526686</v>
      </c>
      <c r="F6" s="7"/>
      <c r="G6" s="3">
        <v>320</v>
      </c>
      <c r="H6" s="3"/>
      <c r="I6" s="3">
        <f>G6/C6</f>
        <v>2.6120316708840092</v>
      </c>
      <c r="J6" s="3"/>
      <c r="K6" s="3">
        <f>C6/G6</f>
        <v>0.38284375000000004</v>
      </c>
      <c r="L6" s="3"/>
    </row>
    <row r="7" spans="1:12" s="4" customFormat="1" hidden="1" x14ac:dyDescent="0.35">
      <c r="A7" s="4" t="s">
        <v>17</v>
      </c>
      <c r="B7" s="4">
        <v>150.1</v>
      </c>
      <c r="C7" s="4">
        <v>124.55</v>
      </c>
      <c r="D7" s="5">
        <f>AVERAGE(C5:C7)</f>
        <v>123.52</v>
      </c>
      <c r="E7" s="5">
        <f>((C7-B7)/B7)*100</f>
        <v>-17.021985343104596</v>
      </c>
      <c r="F7" s="6">
        <f>AVERAGE(E5:E7)</f>
        <v>-17.748324396764371</v>
      </c>
      <c r="G7" s="5">
        <v>325</v>
      </c>
      <c r="H7" s="5">
        <f>AVERAGE(G5:G7)</f>
        <v>331.66666666666669</v>
      </c>
      <c r="I7" s="5">
        <f>G7/C7</f>
        <v>2.6093938177438782</v>
      </c>
      <c r="J7" s="5">
        <f>AVERAGE(I5:I7)</f>
        <v>2.6851445285979598</v>
      </c>
      <c r="K7" s="5">
        <f>C7/G7</f>
        <v>0.38323076923076921</v>
      </c>
      <c r="L7" s="5">
        <f>AVERAGE(K5:K7)</f>
        <v>0.37297722069597072</v>
      </c>
    </row>
    <row r="8" spans="1:12" hidden="1" x14ac:dyDescent="0.35">
      <c r="A8" t="s">
        <v>18</v>
      </c>
      <c r="B8" s="3">
        <v>150</v>
      </c>
      <c r="C8" s="3">
        <v>123.03</v>
      </c>
      <c r="E8" s="3">
        <f t="shared" si="2"/>
        <v>-17.98</v>
      </c>
      <c r="F8" s="3"/>
      <c r="G8" s="3">
        <v>270</v>
      </c>
      <c r="H8" s="3"/>
      <c r="I8" s="3">
        <f t="shared" si="0"/>
        <v>2.1945866861741039</v>
      </c>
      <c r="J8" s="3"/>
      <c r="K8" s="3">
        <f t="shared" si="1"/>
        <v>0.45566666666666666</v>
      </c>
      <c r="L8" s="3"/>
    </row>
    <row r="9" spans="1:12" hidden="1" x14ac:dyDescent="0.35">
      <c r="A9" s="8" t="s">
        <v>19</v>
      </c>
      <c r="B9" s="3">
        <v>150</v>
      </c>
      <c r="C9" s="3">
        <v>121.9</v>
      </c>
      <c r="E9" s="3">
        <f t="shared" si="2"/>
        <v>-18.733333333333331</v>
      </c>
      <c r="F9" s="3"/>
      <c r="G9" s="3">
        <v>267</v>
      </c>
      <c r="H9" s="3"/>
      <c r="I9" s="3">
        <f t="shared" si="0"/>
        <v>2.1903199343724364</v>
      </c>
      <c r="J9" s="3"/>
      <c r="K9" s="3">
        <f t="shared" si="1"/>
        <v>0.4565543071161049</v>
      </c>
      <c r="L9" s="3"/>
    </row>
    <row r="10" spans="1:12" s="4" customFormat="1" hidden="1" x14ac:dyDescent="0.35">
      <c r="A10" s="4" t="s">
        <v>20</v>
      </c>
      <c r="B10" s="5">
        <v>150</v>
      </c>
      <c r="C10" s="5">
        <v>120.82</v>
      </c>
      <c r="D10" s="5">
        <f>AVERAGE(C8:C10)</f>
        <v>121.91666666666667</v>
      </c>
      <c r="E10" s="5">
        <f t="shared" si="2"/>
        <v>-19.45333333333334</v>
      </c>
      <c r="F10" s="6">
        <f>AVERAGE(E8:E10)</f>
        <v>-18.722222222222225</v>
      </c>
      <c r="G10" s="5">
        <v>263</v>
      </c>
      <c r="H10" s="5">
        <f>AVERAGE(G8:G10)</f>
        <v>266.66666666666669</v>
      </c>
      <c r="I10" s="5">
        <f t="shared" si="0"/>
        <v>2.1767919218672405</v>
      </c>
      <c r="J10" s="5">
        <f>AVERAGE(I8:I10)</f>
        <v>2.1872328474712606</v>
      </c>
      <c r="K10" s="5">
        <f t="shared" si="1"/>
        <v>0.45939163498098856</v>
      </c>
      <c r="L10" s="5">
        <f>AVERAGE(K8:K10)</f>
        <v>0.45720420292125336</v>
      </c>
    </row>
    <row r="11" spans="1:12" hidden="1" x14ac:dyDescent="0.35">
      <c r="A11" t="s">
        <v>21</v>
      </c>
      <c r="B11" s="3">
        <v>150.63999999999999</v>
      </c>
      <c r="C11">
        <v>123.23</v>
      </c>
      <c r="D11" s="3"/>
      <c r="E11" s="3">
        <f>((C11-B11)/B11)*100</f>
        <v>-18.195698353690908</v>
      </c>
      <c r="F11" s="7"/>
      <c r="G11" s="3">
        <v>285</v>
      </c>
      <c r="H11" s="3"/>
      <c r="I11" s="3">
        <f>G11/C11</f>
        <v>2.3127485190294572</v>
      </c>
      <c r="J11" s="3"/>
      <c r="K11" s="3">
        <f>C11/G11</f>
        <v>0.43238596491228071</v>
      </c>
      <c r="L11" s="3"/>
    </row>
    <row r="12" spans="1:12" hidden="1" x14ac:dyDescent="0.35">
      <c r="A12" s="8" t="s">
        <v>22</v>
      </c>
      <c r="B12" s="3">
        <v>150.4</v>
      </c>
      <c r="C12" s="3">
        <v>126.34</v>
      </c>
      <c r="D12" s="3"/>
      <c r="E12" s="3">
        <f>((C12-B12)/B12)*100</f>
        <v>-15.997340425531917</v>
      </c>
      <c r="F12" s="7"/>
      <c r="G12" s="3">
        <v>290</v>
      </c>
      <c r="H12" s="3"/>
      <c r="I12" s="3">
        <f>G12/C12</f>
        <v>2.2953933829349373</v>
      </c>
      <c r="J12" s="3"/>
      <c r="K12" s="3">
        <f>C12/G12</f>
        <v>0.43565517241379309</v>
      </c>
      <c r="L12" s="3"/>
    </row>
    <row r="13" spans="1:12" s="4" customFormat="1" hidden="1" x14ac:dyDescent="0.35">
      <c r="A13" s="4" t="s">
        <v>23</v>
      </c>
      <c r="B13" s="4">
        <v>150.6</v>
      </c>
      <c r="C13" s="4">
        <v>125.18</v>
      </c>
      <c r="D13" s="5">
        <f>AVERAGE(C11:C13)</f>
        <v>124.91666666666667</v>
      </c>
      <c r="E13" s="5">
        <f>((C13-B13)/B13)*100</f>
        <v>-16.879150066401056</v>
      </c>
      <c r="F13" s="6">
        <f>AVERAGE(E11:E13)</f>
        <v>-17.024062948541296</v>
      </c>
      <c r="G13" s="5">
        <v>290</v>
      </c>
      <c r="H13" s="5">
        <f>AVERAGE(G11:G13)</f>
        <v>288.33333333333331</v>
      </c>
      <c r="I13" s="5">
        <f>G13/C13</f>
        <v>2.3166640038344783</v>
      </c>
      <c r="J13" s="5">
        <f>AVERAGE(I11:I13)</f>
        <v>2.3082686352662911</v>
      </c>
      <c r="K13" s="5">
        <f>C13/G13</f>
        <v>0.43165517241379314</v>
      </c>
      <c r="L13" s="5">
        <f>AVERAGE(K11:K13)</f>
        <v>0.43323210324662237</v>
      </c>
    </row>
    <row r="14" spans="1:12" hidden="1" x14ac:dyDescent="0.35">
      <c r="A14" t="s">
        <v>24</v>
      </c>
      <c r="B14" s="3">
        <v>150</v>
      </c>
      <c r="C14" s="3">
        <v>122.02</v>
      </c>
      <c r="E14" s="3">
        <f t="shared" si="2"/>
        <v>-18.653333333333336</v>
      </c>
      <c r="F14" s="3"/>
      <c r="G14" s="3">
        <v>300</v>
      </c>
      <c r="H14" s="3"/>
      <c r="I14" s="3">
        <f t="shared" si="0"/>
        <v>2.4586133420750698</v>
      </c>
      <c r="J14" s="3"/>
      <c r="K14" s="3">
        <f t="shared" si="1"/>
        <v>0.40673333333333334</v>
      </c>
      <c r="L14" s="3"/>
    </row>
    <row r="15" spans="1:12" hidden="1" x14ac:dyDescent="0.35">
      <c r="A15" t="s">
        <v>25</v>
      </c>
      <c r="B15" s="3">
        <v>150</v>
      </c>
      <c r="C15" s="3">
        <v>120.71</v>
      </c>
      <c r="E15" s="3">
        <f t="shared" si="2"/>
        <v>-19.526666666666671</v>
      </c>
      <c r="F15" s="3"/>
      <c r="G15" s="3">
        <v>280</v>
      </c>
      <c r="H15" s="3"/>
      <c r="I15" s="3">
        <f t="shared" si="0"/>
        <v>2.3196089802004805</v>
      </c>
      <c r="J15" s="3"/>
      <c r="K15" s="3">
        <f t="shared" si="1"/>
        <v>0.43110714285714286</v>
      </c>
      <c r="L15" s="3"/>
    </row>
    <row r="16" spans="1:12" s="4" customFormat="1" hidden="1" x14ac:dyDescent="0.35">
      <c r="A16" s="4" t="s">
        <v>26</v>
      </c>
      <c r="B16" s="5">
        <v>150</v>
      </c>
      <c r="C16" s="5">
        <v>120.23</v>
      </c>
      <c r="D16" s="5">
        <f>AVERAGE(C14:C16)</f>
        <v>120.98666666666666</v>
      </c>
      <c r="E16" s="5">
        <f t="shared" si="2"/>
        <v>-19.846666666666664</v>
      </c>
      <c r="F16" s="6">
        <f>AVERAGE(E14:E16)</f>
        <v>-19.342222222222222</v>
      </c>
      <c r="G16" s="5">
        <v>280</v>
      </c>
      <c r="H16" s="5">
        <f>AVERAGE(G14:G16)</f>
        <v>286.66666666666669</v>
      </c>
      <c r="I16" s="5">
        <f t="shared" si="0"/>
        <v>2.3288696664725941</v>
      </c>
      <c r="J16" s="5">
        <f>AVERAGE(I14:I16)</f>
        <v>2.3690306629160478</v>
      </c>
      <c r="K16" s="5">
        <f t="shared" si="1"/>
        <v>0.42939285714285713</v>
      </c>
      <c r="L16" s="5">
        <f>AVERAGE(K14:K16)</f>
        <v>0.42241111111111113</v>
      </c>
    </row>
    <row r="17" spans="1:16" hidden="1" x14ac:dyDescent="0.35">
      <c r="A17" t="s">
        <v>27</v>
      </c>
      <c r="B17">
        <v>150.05000000000001</v>
      </c>
      <c r="C17">
        <v>123.05</v>
      </c>
      <c r="D17" s="3"/>
      <c r="E17" s="3">
        <f>((C17-B17)/B17)*100</f>
        <v>-17.994001999333562</v>
      </c>
      <c r="F17" s="7"/>
      <c r="G17" s="3">
        <v>300</v>
      </c>
      <c r="H17" s="3"/>
      <c r="I17" s="3">
        <f>G17/C17</f>
        <v>2.4380333197887039</v>
      </c>
      <c r="J17" s="3"/>
      <c r="K17" s="3">
        <f>C17/G17</f>
        <v>0.41016666666666668</v>
      </c>
      <c r="L17" s="3"/>
    </row>
    <row r="18" spans="1:16" hidden="1" x14ac:dyDescent="0.35">
      <c r="A18" t="s">
        <v>28</v>
      </c>
      <c r="B18">
        <v>150.36000000000001</v>
      </c>
      <c r="C18">
        <v>126.1</v>
      </c>
      <c r="D18" s="3"/>
      <c r="E18" s="3">
        <f>((C18-B18)/B18)*100</f>
        <v>-16.134610268688494</v>
      </c>
      <c r="F18" s="7"/>
      <c r="G18" s="3">
        <v>300</v>
      </c>
      <c r="H18" s="3"/>
      <c r="I18" s="3">
        <f>G18/C18</f>
        <v>2.3790642347343378</v>
      </c>
      <c r="J18" s="3"/>
      <c r="K18" s="3">
        <f>C18/G18</f>
        <v>0.42033333333333334</v>
      </c>
      <c r="L18" s="3"/>
    </row>
    <row r="19" spans="1:16" s="4" customFormat="1" hidden="1" x14ac:dyDescent="0.35">
      <c r="A19" s="4" t="s">
        <v>29</v>
      </c>
      <c r="B19" s="4">
        <v>150.49</v>
      </c>
      <c r="C19" s="4">
        <v>125.59</v>
      </c>
      <c r="D19" s="5">
        <f>AVERAGE(C17:C19)</f>
        <v>124.91333333333334</v>
      </c>
      <c r="E19" s="5">
        <f>((C19-B19)/B19)*100</f>
        <v>-16.545949897003126</v>
      </c>
      <c r="F19" s="6">
        <f>AVERAGE(E17:E19)</f>
        <v>-16.891520721675061</v>
      </c>
      <c r="G19" s="5">
        <v>300</v>
      </c>
      <c r="H19" s="5">
        <f>AVERAGE(G17:G19)</f>
        <v>300</v>
      </c>
      <c r="I19" s="5">
        <f>G19/C19</f>
        <v>2.3887252169758737</v>
      </c>
      <c r="J19" s="5">
        <f>AVERAGE(I17:I19)</f>
        <v>2.4019409238329716</v>
      </c>
      <c r="K19" s="5">
        <f>C19/G19</f>
        <v>0.41863333333333336</v>
      </c>
      <c r="L19" s="5">
        <f>AVERAGE(K17:K19)</f>
        <v>0.41637777777777779</v>
      </c>
    </row>
    <row r="20" spans="1:16" hidden="1" x14ac:dyDescent="0.35">
      <c r="A20" t="s">
        <v>30</v>
      </c>
      <c r="B20" s="3">
        <v>150</v>
      </c>
      <c r="C20" s="3">
        <v>125.86</v>
      </c>
      <c r="E20" s="3">
        <f t="shared" si="2"/>
        <v>-16.093333333333334</v>
      </c>
      <c r="F20" s="3"/>
      <c r="G20" s="3">
        <v>235</v>
      </c>
      <c r="H20" s="3"/>
      <c r="I20" s="3">
        <f t="shared" si="0"/>
        <v>1.8671539806133799</v>
      </c>
      <c r="J20" s="3"/>
      <c r="K20" s="3">
        <f t="shared" si="1"/>
        <v>0.53557446808510634</v>
      </c>
      <c r="L20" s="3"/>
    </row>
    <row r="21" spans="1:16" hidden="1" x14ac:dyDescent="0.35">
      <c r="A21" t="s">
        <v>31</v>
      </c>
      <c r="B21" s="3">
        <v>150</v>
      </c>
      <c r="C21" s="3">
        <v>124.93</v>
      </c>
      <c r="E21" s="3">
        <f t="shared" si="2"/>
        <v>-16.713333333333331</v>
      </c>
      <c r="F21" s="3"/>
      <c r="G21" s="3">
        <v>194</v>
      </c>
      <c r="H21" s="3"/>
      <c r="I21" s="3">
        <f t="shared" si="0"/>
        <v>1.5528696069799086</v>
      </c>
      <c r="J21" s="3"/>
      <c r="K21" s="3">
        <f t="shared" si="1"/>
        <v>0.64396907216494848</v>
      </c>
      <c r="L21" s="3"/>
    </row>
    <row r="22" spans="1:16" s="4" customFormat="1" hidden="1" x14ac:dyDescent="0.35">
      <c r="A22" s="4" t="s">
        <v>32</v>
      </c>
      <c r="B22" s="5">
        <v>150</v>
      </c>
      <c r="C22" s="5">
        <v>123.96</v>
      </c>
      <c r="D22" s="5">
        <f>AVERAGE(C20:C22)</f>
        <v>124.91666666666667</v>
      </c>
      <c r="E22" s="5">
        <f t="shared" si="2"/>
        <v>-17.360000000000003</v>
      </c>
      <c r="F22" s="6">
        <f>AVERAGE(E20:E22)</f>
        <v>-16.722222222222225</v>
      </c>
      <c r="G22" s="5">
        <v>215</v>
      </c>
      <c r="H22" s="5">
        <f>AVERAGE(G20:G22)</f>
        <v>214.66666666666666</v>
      </c>
      <c r="I22" s="5">
        <f t="shared" si="0"/>
        <v>1.7344304614391741</v>
      </c>
      <c r="J22" s="5">
        <f>AVERAGE(I20:I22)</f>
        <v>1.7181513496774876</v>
      </c>
      <c r="K22" s="5">
        <f t="shared" si="1"/>
        <v>0.57655813953488366</v>
      </c>
      <c r="L22" s="5">
        <f>AVERAGE(K20:K22)</f>
        <v>0.58536722659497942</v>
      </c>
    </row>
    <row r="23" spans="1:16" hidden="1" x14ac:dyDescent="0.35">
      <c r="A23" t="s">
        <v>33</v>
      </c>
      <c r="B23">
        <v>150.21</v>
      </c>
      <c r="C23">
        <v>124.96</v>
      </c>
      <c r="D23" s="3"/>
      <c r="E23" s="3">
        <f>((C23-B23)/B23)*100</f>
        <v>-16.809799613873917</v>
      </c>
      <c r="F23" s="7"/>
      <c r="G23" s="3">
        <v>220</v>
      </c>
      <c r="H23" s="3"/>
      <c r="I23" s="3">
        <f>G23/C23</f>
        <v>1.7605633802816902</v>
      </c>
      <c r="J23" s="3"/>
      <c r="K23" s="3">
        <f>C23/G23</f>
        <v>0.56799999999999995</v>
      </c>
      <c r="L23" s="3"/>
    </row>
    <row r="24" spans="1:16" hidden="1" x14ac:dyDescent="0.35">
      <c r="A24" t="s">
        <v>34</v>
      </c>
      <c r="B24">
        <v>150.07</v>
      </c>
      <c r="C24">
        <v>126.83</v>
      </c>
      <c r="D24" s="3"/>
      <c r="E24" s="3">
        <f>((C24-B24)/B24)*100</f>
        <v>-15.486106483640965</v>
      </c>
      <c r="F24" s="7"/>
      <c r="G24" s="3">
        <v>225</v>
      </c>
      <c r="H24" s="3"/>
      <c r="I24" s="3">
        <f>G24/C24</f>
        <v>1.7740282267602303</v>
      </c>
      <c r="J24" s="3"/>
      <c r="K24" s="3">
        <f>C24/G24</f>
        <v>0.56368888888888891</v>
      </c>
      <c r="L24" s="3"/>
    </row>
    <row r="25" spans="1:16" s="4" customFormat="1" hidden="1" x14ac:dyDescent="0.35">
      <c r="A25" s="4" t="s">
        <v>35</v>
      </c>
      <c r="B25" s="4">
        <v>150.65</v>
      </c>
      <c r="C25" s="4">
        <v>125.48</v>
      </c>
      <c r="D25" s="5">
        <f>AVERAGE(C23:C25)</f>
        <v>125.75666666666666</v>
      </c>
      <c r="E25" s="5">
        <f>((C25-B25)/B25)*100</f>
        <v>-16.707600398274145</v>
      </c>
      <c r="F25" s="6">
        <f>AVERAGE(E23:E25)</f>
        <v>-16.334502165263007</v>
      </c>
      <c r="G25" s="5">
        <v>230</v>
      </c>
      <c r="H25" s="5">
        <f>AVERAGE(G23:G25)</f>
        <v>225</v>
      </c>
      <c r="I25" s="5">
        <f>G25/C25</f>
        <v>1.8329614281160345</v>
      </c>
      <c r="J25" s="5">
        <f>AVERAGE(I23:I25)</f>
        <v>1.7891843450526517</v>
      </c>
      <c r="K25" s="5">
        <f>C25/G25</f>
        <v>0.54556521739130437</v>
      </c>
      <c r="L25" s="5">
        <f>AVERAGE(K23:K25)</f>
        <v>0.55908470209339767</v>
      </c>
    </row>
    <row r="26" spans="1:16" hidden="1" x14ac:dyDescent="0.35"/>
    <row r="27" spans="1:16" x14ac:dyDescent="0.35">
      <c r="B27" s="2" t="s">
        <v>36</v>
      </c>
      <c r="C27" s="2"/>
      <c r="D27" s="2"/>
      <c r="E27" t="s">
        <v>37</v>
      </c>
      <c r="F27" s="9" t="s">
        <v>38</v>
      </c>
      <c r="G27" s="9" t="s">
        <v>39</v>
      </c>
      <c r="H27" s="2" t="s">
        <v>40</v>
      </c>
      <c r="I27" s="2"/>
      <c r="J27" s="2" t="s">
        <v>41</v>
      </c>
      <c r="K27" s="2" t="s">
        <v>42</v>
      </c>
      <c r="L27" s="2"/>
      <c r="M27" s="2" t="s">
        <v>43</v>
      </c>
      <c r="O27" t="s">
        <v>44</v>
      </c>
    </row>
    <row r="28" spans="1:16" x14ac:dyDescent="0.35">
      <c r="A28" t="s">
        <v>12</v>
      </c>
      <c r="B28" s="3">
        <v>5.57</v>
      </c>
      <c r="C28" s="3"/>
      <c r="D28" s="3"/>
      <c r="E28" s="3">
        <v>20.5</v>
      </c>
      <c r="F28" s="10"/>
      <c r="G28" s="10"/>
      <c r="H28" s="3">
        <v>20</v>
      </c>
      <c r="I28" s="3"/>
      <c r="J28" s="3">
        <f>H28/15</f>
        <v>1.3333333333333333</v>
      </c>
      <c r="K28" s="3">
        <v>20</v>
      </c>
      <c r="L28" s="3"/>
      <c r="M28" s="3">
        <v>25</v>
      </c>
      <c r="O28" s="3">
        <f>M28/15</f>
        <v>1.6666666666666667</v>
      </c>
    </row>
    <row r="29" spans="1:16" x14ac:dyDescent="0.35">
      <c r="A29" t="s">
        <v>13</v>
      </c>
      <c r="B29" s="3">
        <v>5.56</v>
      </c>
      <c r="C29" s="3"/>
      <c r="D29" s="3"/>
      <c r="E29" s="3">
        <v>20.5</v>
      </c>
      <c r="F29" s="10"/>
      <c r="G29" s="10"/>
      <c r="H29" s="3">
        <v>19</v>
      </c>
      <c r="I29" s="3"/>
      <c r="J29" s="3">
        <f t="shared" ref="J29:J51" si="3">H29/15</f>
        <v>1.2666666666666666</v>
      </c>
      <c r="K29" s="3">
        <v>20</v>
      </c>
      <c r="L29" s="3"/>
      <c r="M29" s="3">
        <v>28</v>
      </c>
      <c r="O29" s="3">
        <f t="shared" ref="O29:O48" si="4">M29/15</f>
        <v>1.8666666666666667</v>
      </c>
    </row>
    <row r="30" spans="1:16" s="4" customFormat="1" x14ac:dyDescent="0.35">
      <c r="A30" s="4" t="s">
        <v>14</v>
      </c>
      <c r="B30" s="5">
        <v>5.52</v>
      </c>
      <c r="C30" s="5">
        <f>AVERAGE(B28:B30)</f>
        <v>5.55</v>
      </c>
      <c r="D30" s="5"/>
      <c r="E30" s="5">
        <v>20.399999999999999</v>
      </c>
      <c r="F30" s="11"/>
      <c r="G30" s="11"/>
      <c r="H30" s="5">
        <v>19</v>
      </c>
      <c r="I30" s="5">
        <f>AVERAGE(H28:H30)</f>
        <v>19.333333333333332</v>
      </c>
      <c r="J30" s="3">
        <f t="shared" si="3"/>
        <v>1.2666666666666666</v>
      </c>
      <c r="K30" s="5">
        <v>20</v>
      </c>
      <c r="L30" s="5">
        <f>AVERAGE(K28:K30)</f>
        <v>20</v>
      </c>
      <c r="M30" s="5">
        <v>25</v>
      </c>
      <c r="N30" s="5">
        <f>AVERAGE(M28:M30)</f>
        <v>26</v>
      </c>
      <c r="O30" s="5">
        <f t="shared" si="4"/>
        <v>1.6666666666666667</v>
      </c>
      <c r="P30" s="5">
        <f>AVERAGE(O28:O30)</f>
        <v>1.7333333333333334</v>
      </c>
    </row>
    <row r="31" spans="1:16" x14ac:dyDescent="0.35">
      <c r="A31" t="s">
        <v>15</v>
      </c>
      <c r="B31" s="3">
        <v>5.55</v>
      </c>
      <c r="H31">
        <v>37</v>
      </c>
      <c r="I31" s="3"/>
      <c r="J31" s="3">
        <f t="shared" si="3"/>
        <v>2.4666666666666668</v>
      </c>
      <c r="K31" s="3">
        <v>40</v>
      </c>
      <c r="L31" s="3"/>
      <c r="M31" s="3">
        <v>40</v>
      </c>
      <c r="N31" s="3"/>
      <c r="O31" s="3">
        <f>M31/15</f>
        <v>2.6666666666666665</v>
      </c>
    </row>
    <row r="32" spans="1:16" x14ac:dyDescent="0.35">
      <c r="A32" t="s">
        <v>16</v>
      </c>
      <c r="B32" s="3">
        <v>5.55</v>
      </c>
      <c r="H32">
        <v>30</v>
      </c>
      <c r="I32" s="3"/>
      <c r="J32" s="3">
        <f t="shared" si="3"/>
        <v>2</v>
      </c>
      <c r="K32" s="3">
        <v>30</v>
      </c>
      <c r="L32" s="3"/>
      <c r="M32" s="3">
        <v>30</v>
      </c>
      <c r="N32" s="3"/>
      <c r="O32" s="3">
        <f>M32/15</f>
        <v>2</v>
      </c>
    </row>
    <row r="33" spans="1:16" s="4" customFormat="1" x14ac:dyDescent="0.35">
      <c r="A33" s="4" t="s">
        <v>17</v>
      </c>
      <c r="B33" s="5">
        <v>5.55</v>
      </c>
      <c r="C33" s="5">
        <f>AVERAGE(B31:B33)</f>
        <v>5.55</v>
      </c>
      <c r="D33" s="5">
        <f>AVERAGE(B28:B33)</f>
        <v>5.55</v>
      </c>
      <c r="H33" s="4">
        <v>20</v>
      </c>
      <c r="I33" s="5">
        <f>AVERAGE(H31:H33)</f>
        <v>29</v>
      </c>
      <c r="J33" s="3">
        <f t="shared" si="3"/>
        <v>1.3333333333333333</v>
      </c>
      <c r="K33" s="5">
        <v>20</v>
      </c>
      <c r="L33" s="5">
        <f>AVERAGE(K31:K33)</f>
        <v>30</v>
      </c>
      <c r="M33" s="5">
        <v>30</v>
      </c>
      <c r="N33" s="5">
        <f>AVERAGE(M31:M33)</f>
        <v>33.333333333333336</v>
      </c>
      <c r="O33" s="5">
        <f>M33/15</f>
        <v>2</v>
      </c>
      <c r="P33" s="5">
        <f>AVERAGE(O31:O33)</f>
        <v>2.2222222222222219</v>
      </c>
    </row>
    <row r="34" spans="1:16" s="12" customFormat="1" x14ac:dyDescent="0.35">
      <c r="A34" s="12" t="s">
        <v>18</v>
      </c>
      <c r="B34" s="13">
        <v>4.7300000000000004</v>
      </c>
      <c r="C34" s="13"/>
      <c r="D34" s="13"/>
      <c r="E34" s="13">
        <v>19</v>
      </c>
      <c r="F34" s="14">
        <v>18</v>
      </c>
      <c r="G34" s="14"/>
      <c r="H34" s="13">
        <v>19</v>
      </c>
      <c r="I34" s="13"/>
      <c r="J34" s="3">
        <f t="shared" si="3"/>
        <v>1.2666666666666666</v>
      </c>
      <c r="K34" s="13">
        <v>20</v>
      </c>
      <c r="L34" s="13"/>
      <c r="M34" s="13">
        <v>30</v>
      </c>
      <c r="O34" s="3">
        <f t="shared" si="4"/>
        <v>2</v>
      </c>
    </row>
    <row r="35" spans="1:16" x14ac:dyDescent="0.35">
      <c r="A35" s="8" t="s">
        <v>19</v>
      </c>
      <c r="B35" s="3">
        <v>4.72</v>
      </c>
      <c r="C35" s="3"/>
      <c r="D35" s="3"/>
      <c r="E35" s="3">
        <v>20</v>
      </c>
      <c r="F35" s="10">
        <v>18</v>
      </c>
      <c r="G35" s="10"/>
      <c r="H35" s="3">
        <v>19</v>
      </c>
      <c r="I35" s="3"/>
      <c r="J35" s="3">
        <f t="shared" si="3"/>
        <v>1.2666666666666666</v>
      </c>
      <c r="K35" s="3">
        <v>20</v>
      </c>
      <c r="L35" s="3"/>
      <c r="M35" s="3">
        <v>32</v>
      </c>
      <c r="O35" s="3">
        <f t="shared" si="4"/>
        <v>2.1333333333333333</v>
      </c>
    </row>
    <row r="36" spans="1:16" s="4" customFormat="1" x14ac:dyDescent="0.35">
      <c r="A36" s="4" t="s">
        <v>20</v>
      </c>
      <c r="B36" s="5">
        <v>4.71</v>
      </c>
      <c r="C36" s="5">
        <f>AVERAGE(B34:B36)</f>
        <v>4.72</v>
      </c>
      <c r="D36" s="5"/>
      <c r="E36" s="5">
        <v>19.399999999999999</v>
      </c>
      <c r="F36" s="11">
        <v>19</v>
      </c>
      <c r="G36" s="11"/>
      <c r="H36" s="5">
        <v>15</v>
      </c>
      <c r="I36" s="5">
        <f>AVERAGE(H34:H36)</f>
        <v>17.666666666666668</v>
      </c>
      <c r="J36" s="3">
        <f t="shared" si="3"/>
        <v>1</v>
      </c>
      <c r="K36" s="5">
        <v>18</v>
      </c>
      <c r="L36" s="5">
        <f>AVERAGE(K34:K36)</f>
        <v>19.333333333333332</v>
      </c>
      <c r="M36" s="5">
        <v>30</v>
      </c>
      <c r="N36" s="5">
        <f>AVERAGE(M34:M36)</f>
        <v>30.666666666666668</v>
      </c>
      <c r="O36" s="5">
        <f t="shared" si="4"/>
        <v>2</v>
      </c>
      <c r="P36" s="5">
        <f>AVERAGE(O34:O36)</f>
        <v>2.0444444444444443</v>
      </c>
    </row>
    <row r="37" spans="1:16" x14ac:dyDescent="0.35">
      <c r="A37" t="s">
        <v>21</v>
      </c>
      <c r="B37" s="3">
        <v>4.58</v>
      </c>
      <c r="H37">
        <v>18</v>
      </c>
      <c r="I37" s="3"/>
      <c r="J37" s="3">
        <f t="shared" si="3"/>
        <v>1.2</v>
      </c>
      <c r="K37" s="3">
        <v>20</v>
      </c>
      <c r="L37" s="3"/>
      <c r="M37" s="3">
        <v>30</v>
      </c>
      <c r="N37" s="3"/>
      <c r="O37" s="3">
        <f>M37/15</f>
        <v>2</v>
      </c>
    </row>
    <row r="38" spans="1:16" x14ac:dyDescent="0.35">
      <c r="A38" s="8" t="s">
        <v>22</v>
      </c>
      <c r="B38" s="3">
        <v>4.57</v>
      </c>
      <c r="H38">
        <v>18</v>
      </c>
      <c r="I38" s="3"/>
      <c r="J38" s="3">
        <f t="shared" si="3"/>
        <v>1.2</v>
      </c>
      <c r="K38" s="3">
        <v>20</v>
      </c>
      <c r="L38" s="3"/>
      <c r="M38" s="3">
        <v>30</v>
      </c>
      <c r="N38" s="3"/>
      <c r="O38" s="3">
        <f>M38/15</f>
        <v>2</v>
      </c>
    </row>
    <row r="39" spans="1:16" s="4" customFormat="1" x14ac:dyDescent="0.35">
      <c r="A39" s="4" t="s">
        <v>23</v>
      </c>
      <c r="B39" s="5">
        <v>4.57</v>
      </c>
      <c r="C39" s="5">
        <f>AVERAGE(B37:B39)</f>
        <v>4.5733333333333333</v>
      </c>
      <c r="D39" s="5">
        <f>AVERAGE(B34:B39)</f>
        <v>4.6466666666666674</v>
      </c>
      <c r="H39" s="4">
        <v>15</v>
      </c>
      <c r="I39" s="5">
        <f>AVERAGE(H37:H39)</f>
        <v>17</v>
      </c>
      <c r="J39" s="3">
        <f t="shared" si="3"/>
        <v>1</v>
      </c>
      <c r="K39" s="5">
        <v>20</v>
      </c>
      <c r="L39" s="5">
        <f>AVERAGE(K37:K39)</f>
        <v>20</v>
      </c>
      <c r="M39" s="5">
        <v>30</v>
      </c>
      <c r="N39" s="5">
        <f>AVERAGE(M37:M39)</f>
        <v>30</v>
      </c>
      <c r="O39" s="5">
        <f>M39/15</f>
        <v>2</v>
      </c>
      <c r="P39" s="5">
        <f>AVERAGE(O37:O39)</f>
        <v>2</v>
      </c>
    </row>
    <row r="40" spans="1:16" s="12" customFormat="1" x14ac:dyDescent="0.35">
      <c r="A40" s="12" t="s">
        <v>24</v>
      </c>
      <c r="B40" s="13">
        <v>4.9800000000000004</v>
      </c>
      <c r="C40" s="13"/>
      <c r="D40" s="13"/>
      <c r="E40" s="13">
        <v>20.2</v>
      </c>
      <c r="F40" s="14"/>
      <c r="G40" s="14"/>
      <c r="H40" s="13">
        <v>19</v>
      </c>
      <c r="I40" s="13"/>
      <c r="J40" s="3">
        <f t="shared" si="3"/>
        <v>1.2666666666666666</v>
      </c>
      <c r="K40" s="13">
        <v>20</v>
      </c>
      <c r="L40" s="13"/>
      <c r="M40" s="13">
        <v>29</v>
      </c>
      <c r="O40" s="3">
        <f t="shared" si="4"/>
        <v>1.9333333333333333</v>
      </c>
    </row>
    <row r="41" spans="1:16" x14ac:dyDescent="0.35">
      <c r="A41" t="s">
        <v>25</v>
      </c>
      <c r="B41" s="3">
        <v>4.97</v>
      </c>
      <c r="C41" s="3"/>
      <c r="D41" s="3"/>
      <c r="E41" s="3">
        <v>19.600000000000001</v>
      </c>
      <c r="F41" s="3"/>
      <c r="G41" s="3"/>
      <c r="H41" s="3">
        <v>19</v>
      </c>
      <c r="I41" s="3"/>
      <c r="J41" s="3">
        <f t="shared" si="3"/>
        <v>1.2666666666666666</v>
      </c>
      <c r="K41" s="3">
        <v>20</v>
      </c>
      <c r="L41" s="3"/>
      <c r="M41" s="3">
        <v>28</v>
      </c>
      <c r="O41" s="3">
        <f t="shared" si="4"/>
        <v>1.8666666666666667</v>
      </c>
    </row>
    <row r="42" spans="1:16" s="4" customFormat="1" x14ac:dyDescent="0.35">
      <c r="A42" s="4" t="s">
        <v>26</v>
      </c>
      <c r="B42" s="5">
        <v>4.97</v>
      </c>
      <c r="C42" s="5">
        <f>AVERAGE(B40:B42)</f>
        <v>4.9733333333333327</v>
      </c>
      <c r="D42" s="5"/>
      <c r="E42" s="5">
        <v>19.399999999999999</v>
      </c>
      <c r="F42" s="5"/>
      <c r="G42" s="5"/>
      <c r="H42" s="5">
        <v>19</v>
      </c>
      <c r="I42" s="5">
        <f>AVERAGE(H40:H42)</f>
        <v>19</v>
      </c>
      <c r="J42" s="3">
        <f t="shared" si="3"/>
        <v>1.2666666666666666</v>
      </c>
      <c r="K42" s="5">
        <v>20</v>
      </c>
      <c r="L42" s="5">
        <f>AVERAGE(K40:K42)</f>
        <v>20</v>
      </c>
      <c r="M42" s="5">
        <v>30</v>
      </c>
      <c r="N42" s="5">
        <f>AVERAGE(M40:M42)</f>
        <v>29</v>
      </c>
      <c r="O42" s="5">
        <f t="shared" si="4"/>
        <v>2</v>
      </c>
      <c r="P42" s="5">
        <f>AVERAGE(O40:O42)</f>
        <v>1.9333333333333333</v>
      </c>
    </row>
    <row r="43" spans="1:16" x14ac:dyDescent="0.35">
      <c r="A43" t="s">
        <v>27</v>
      </c>
      <c r="B43" s="3">
        <v>4.79</v>
      </c>
      <c r="H43">
        <v>20</v>
      </c>
      <c r="I43" s="3"/>
      <c r="J43" s="3">
        <f t="shared" si="3"/>
        <v>1.3333333333333333</v>
      </c>
      <c r="K43" s="3">
        <v>25</v>
      </c>
      <c r="L43" s="3"/>
      <c r="M43" s="3">
        <v>30</v>
      </c>
      <c r="N43" s="3"/>
      <c r="O43" s="3">
        <f>M43/15</f>
        <v>2</v>
      </c>
    </row>
    <row r="44" spans="1:16" x14ac:dyDescent="0.35">
      <c r="A44" t="s">
        <v>28</v>
      </c>
      <c r="B44" s="3">
        <v>4.8099999999999996</v>
      </c>
      <c r="H44">
        <v>18</v>
      </c>
      <c r="I44" s="3"/>
      <c r="J44" s="3">
        <f t="shared" si="3"/>
        <v>1.2</v>
      </c>
      <c r="K44" s="3">
        <v>20</v>
      </c>
      <c r="L44" s="3"/>
      <c r="M44" s="3">
        <v>30</v>
      </c>
      <c r="N44" s="3"/>
      <c r="O44" s="3">
        <f>M44/15</f>
        <v>2</v>
      </c>
    </row>
    <row r="45" spans="1:16" s="4" customFormat="1" x14ac:dyDescent="0.35">
      <c r="A45" s="4" t="s">
        <v>29</v>
      </c>
      <c r="B45" s="5">
        <v>4.8099999999999996</v>
      </c>
      <c r="C45" s="5">
        <f>AVERAGE(B43:B45)</f>
        <v>4.8033333333333337</v>
      </c>
      <c r="D45" s="5">
        <f>AVERAGE(B40:B45)</f>
        <v>4.8883333333333328</v>
      </c>
      <c r="H45" s="4">
        <v>18</v>
      </c>
      <c r="I45" s="5">
        <f>AVERAGE(H43:H45)</f>
        <v>18.666666666666668</v>
      </c>
      <c r="J45" s="3">
        <f t="shared" si="3"/>
        <v>1.2</v>
      </c>
      <c r="K45" s="5">
        <v>19</v>
      </c>
      <c r="L45" s="5">
        <f>AVERAGE(K43:K45)</f>
        <v>21.333333333333332</v>
      </c>
      <c r="M45" s="5">
        <v>25</v>
      </c>
      <c r="N45" s="5">
        <f>AVERAGE(M43:M45)</f>
        <v>28.333333333333332</v>
      </c>
      <c r="O45" s="5">
        <f>M45/15</f>
        <v>1.6666666666666667</v>
      </c>
      <c r="P45" s="5">
        <f>AVERAGE(O43:O45)</f>
        <v>1.8888888888888891</v>
      </c>
    </row>
    <row r="46" spans="1:16" s="12" customFormat="1" x14ac:dyDescent="0.35">
      <c r="A46" s="12" t="s">
        <v>30</v>
      </c>
      <c r="B46" s="13">
        <v>4.75</v>
      </c>
      <c r="C46" s="13"/>
      <c r="D46" s="13"/>
      <c r="E46" s="13">
        <v>18</v>
      </c>
      <c r="F46" s="13"/>
      <c r="G46" s="13"/>
      <c r="H46" s="13">
        <v>10</v>
      </c>
      <c r="I46" s="13"/>
      <c r="J46" s="3">
        <f t="shared" si="3"/>
        <v>0.66666666666666663</v>
      </c>
      <c r="K46" s="13">
        <v>20</v>
      </c>
      <c r="L46" s="13"/>
      <c r="M46" s="13">
        <v>23</v>
      </c>
      <c r="O46" s="3">
        <f t="shared" si="4"/>
        <v>1.5333333333333334</v>
      </c>
    </row>
    <row r="47" spans="1:16" x14ac:dyDescent="0.35">
      <c r="A47" t="s">
        <v>31</v>
      </c>
      <c r="B47" s="3">
        <v>4.74</v>
      </c>
      <c r="C47" s="3"/>
      <c r="D47" s="3"/>
      <c r="E47" s="3">
        <v>18</v>
      </c>
      <c r="F47" s="3"/>
      <c r="G47" s="3"/>
      <c r="H47" s="3">
        <v>10</v>
      </c>
      <c r="I47" s="3"/>
      <c r="J47" s="3">
        <f t="shared" si="3"/>
        <v>0.66666666666666663</v>
      </c>
      <c r="K47" s="3">
        <v>18</v>
      </c>
      <c r="L47" s="3"/>
      <c r="M47" s="3">
        <v>20</v>
      </c>
      <c r="O47" s="3">
        <f t="shared" si="4"/>
        <v>1.3333333333333333</v>
      </c>
    </row>
    <row r="48" spans="1:16" s="4" customFormat="1" x14ac:dyDescent="0.35">
      <c r="A48" s="4" t="s">
        <v>32</v>
      </c>
      <c r="B48" s="5">
        <v>4.7300000000000004</v>
      </c>
      <c r="C48" s="5">
        <f>AVERAGE(B46:B48)</f>
        <v>4.74</v>
      </c>
      <c r="D48" s="5"/>
      <c r="E48" s="5">
        <v>18.600000000000001</v>
      </c>
      <c r="F48" s="5"/>
      <c r="G48" s="5"/>
      <c r="H48" s="5">
        <v>10</v>
      </c>
      <c r="I48" s="5">
        <f>AVERAGE(H46:H48)</f>
        <v>10</v>
      </c>
      <c r="J48" s="3">
        <f t="shared" si="3"/>
        <v>0.66666666666666663</v>
      </c>
      <c r="K48" s="5">
        <v>15</v>
      </c>
      <c r="L48" s="5">
        <f>AVERAGE(K46:K48)</f>
        <v>17.666666666666668</v>
      </c>
      <c r="M48" s="5">
        <v>20</v>
      </c>
      <c r="N48" s="5">
        <f>AVERAGE(M46:M48)</f>
        <v>21</v>
      </c>
      <c r="O48" s="3">
        <f t="shared" si="4"/>
        <v>1.3333333333333333</v>
      </c>
      <c r="P48" s="5">
        <f>AVERAGE(O46:O48)</f>
        <v>1.4000000000000001</v>
      </c>
    </row>
    <row r="49" spans="1:16" x14ac:dyDescent="0.35">
      <c r="A49" t="s">
        <v>33</v>
      </c>
      <c r="B49" s="3">
        <v>4.57</v>
      </c>
      <c r="H49">
        <v>10</v>
      </c>
      <c r="I49" s="3"/>
      <c r="J49" s="3">
        <f t="shared" si="3"/>
        <v>0.66666666666666663</v>
      </c>
      <c r="K49" s="3">
        <v>15</v>
      </c>
      <c r="L49" s="3"/>
      <c r="M49" s="3">
        <v>20</v>
      </c>
      <c r="N49" s="3"/>
      <c r="O49" s="3">
        <f>M49/15</f>
        <v>1.3333333333333333</v>
      </c>
    </row>
    <row r="50" spans="1:16" x14ac:dyDescent="0.35">
      <c r="A50" t="s">
        <v>34</v>
      </c>
      <c r="B50" s="3">
        <v>4.57</v>
      </c>
      <c r="H50">
        <v>10</v>
      </c>
      <c r="I50" s="3"/>
      <c r="J50" s="3">
        <f t="shared" si="3"/>
        <v>0.66666666666666663</v>
      </c>
      <c r="K50" s="3">
        <v>15</v>
      </c>
      <c r="L50" s="3"/>
      <c r="M50" s="3">
        <v>20</v>
      </c>
      <c r="N50" s="3"/>
      <c r="O50" s="3">
        <f>M50/15</f>
        <v>1.3333333333333333</v>
      </c>
    </row>
    <row r="51" spans="1:16" s="4" customFormat="1" x14ac:dyDescent="0.35">
      <c r="A51" s="4" t="s">
        <v>35</v>
      </c>
      <c r="B51" s="5">
        <v>4.57</v>
      </c>
      <c r="C51" s="5">
        <f>AVERAGE(B49:B51)</f>
        <v>4.57</v>
      </c>
      <c r="D51" s="5">
        <f>AVERAGE(B46:B51)</f>
        <v>4.6550000000000002</v>
      </c>
      <c r="H51" s="4">
        <v>10</v>
      </c>
      <c r="I51" s="5">
        <f>AVERAGE(H49:H51)</f>
        <v>10</v>
      </c>
      <c r="J51" s="3">
        <f t="shared" si="3"/>
        <v>0.66666666666666663</v>
      </c>
      <c r="K51" s="5">
        <v>15</v>
      </c>
      <c r="L51" s="5">
        <f>AVERAGE(K49:K51)</f>
        <v>15</v>
      </c>
      <c r="M51" s="5">
        <v>20</v>
      </c>
      <c r="N51" s="5">
        <f>AVERAGE(M49:M51)</f>
        <v>20</v>
      </c>
      <c r="O51" s="5">
        <f>M51/15</f>
        <v>1.3333333333333333</v>
      </c>
      <c r="P51" s="5">
        <f>AVERAGE(O49:O51)</f>
        <v>1.3333333333333333</v>
      </c>
    </row>
    <row r="52" spans="1:16" s="12" customFormat="1" x14ac:dyDescent="0.35">
      <c r="A52" s="12" t="s">
        <v>45</v>
      </c>
      <c r="B52" s="13">
        <v>4.41</v>
      </c>
      <c r="C52" s="13"/>
      <c r="D52" s="13"/>
      <c r="E52" s="13">
        <v>18</v>
      </c>
      <c r="F52" s="13"/>
      <c r="G52" s="13"/>
      <c r="H52" s="13"/>
      <c r="I52" s="13"/>
      <c r="J52" s="13"/>
      <c r="K52" s="13"/>
      <c r="L52" s="13"/>
      <c r="M52" s="13"/>
      <c r="N52" s="13"/>
    </row>
    <row r="53" spans="1:16" x14ac:dyDescent="0.35">
      <c r="A53" t="s">
        <v>46</v>
      </c>
      <c r="B53" s="3">
        <v>4.41</v>
      </c>
      <c r="C53" s="3"/>
      <c r="D53" s="3"/>
      <c r="E53" s="3">
        <v>17.8</v>
      </c>
      <c r="F53" s="3"/>
      <c r="G53" s="3"/>
      <c r="H53" s="3"/>
      <c r="I53" s="3"/>
      <c r="J53" s="3"/>
      <c r="K53" s="3"/>
      <c r="L53" s="3"/>
      <c r="M53" s="3"/>
      <c r="N53" s="3"/>
    </row>
    <row r="54" spans="1:16" s="4" customFormat="1" x14ac:dyDescent="0.35">
      <c r="A54" s="4" t="s">
        <v>47</v>
      </c>
      <c r="B54" s="5">
        <v>4.4400000000000004</v>
      </c>
      <c r="C54" s="5">
        <f>AVERAGE(B52:B54)</f>
        <v>4.4200000000000008</v>
      </c>
      <c r="D54" s="5"/>
      <c r="E54" s="5">
        <v>17.600000000000001</v>
      </c>
      <c r="F54" s="5"/>
      <c r="G54" s="5"/>
      <c r="H54" s="5"/>
      <c r="I54" s="5"/>
      <c r="J54" s="5"/>
      <c r="K54" s="5"/>
      <c r="L54" s="5"/>
      <c r="M54" s="5"/>
      <c r="N54" s="5"/>
    </row>
    <row r="55" spans="1:16" s="12" customFormat="1" x14ac:dyDescent="0.35">
      <c r="A55" s="12" t="s">
        <v>48</v>
      </c>
      <c r="B55" s="13">
        <v>4.29</v>
      </c>
    </row>
    <row r="56" spans="1:16" x14ac:dyDescent="0.35">
      <c r="A56" t="s">
        <v>49</v>
      </c>
      <c r="B56" s="3">
        <v>4.3</v>
      </c>
    </row>
    <row r="57" spans="1:16" s="4" customFormat="1" x14ac:dyDescent="0.35">
      <c r="A57" s="4" t="s">
        <v>50</v>
      </c>
      <c r="B57" s="5">
        <v>4.3</v>
      </c>
      <c r="C57" s="5">
        <f>AVERAGE(B55:B57)</f>
        <v>4.2966666666666669</v>
      </c>
      <c r="D57" s="5">
        <f>AVERAGE(B52:B57)</f>
        <v>4.3583333333333334</v>
      </c>
    </row>
    <row r="58" spans="1:16" x14ac:dyDescent="0.35">
      <c r="B58" s="15" t="s">
        <v>51</v>
      </c>
      <c r="C58" s="3"/>
      <c r="D58" s="3"/>
    </row>
    <row r="59" spans="1:16" x14ac:dyDescent="0.35">
      <c r="A59" t="s">
        <v>52</v>
      </c>
      <c r="C59" s="3">
        <v>6.34</v>
      </c>
      <c r="E59" s="3">
        <v>21</v>
      </c>
      <c r="F59" s="3"/>
      <c r="G59" s="3"/>
      <c r="H59" s="3"/>
      <c r="I59" s="3"/>
      <c r="J59" s="3"/>
      <c r="K59" s="3"/>
      <c r="L59" s="3"/>
      <c r="M59" s="3"/>
      <c r="N59" s="3"/>
    </row>
    <row r="60" spans="1:16" x14ac:dyDescent="0.35">
      <c r="A60" t="s">
        <v>53</v>
      </c>
      <c r="B60" s="3">
        <v>6.07</v>
      </c>
    </row>
    <row r="61" spans="1:16" x14ac:dyDescent="0.35">
      <c r="A61" t="s">
        <v>54</v>
      </c>
      <c r="B61" s="3">
        <v>6.17</v>
      </c>
    </row>
    <row r="62" spans="1:16" s="4" customFormat="1" x14ac:dyDescent="0.35">
      <c r="A62" s="4" t="s">
        <v>55</v>
      </c>
      <c r="B62" s="5">
        <v>6.18</v>
      </c>
      <c r="C62" s="5">
        <f>AVERAGE(B60:B62)</f>
        <v>6.1400000000000006</v>
      </c>
      <c r="D62" s="5">
        <f>AVERAGE(C59,B60:B62)</f>
        <v>6.1899999999999995</v>
      </c>
    </row>
    <row r="63" spans="1:16" x14ac:dyDescent="0.35">
      <c r="A63" t="s">
        <v>56</v>
      </c>
      <c r="C63" s="3">
        <v>4.71</v>
      </c>
      <c r="D63" s="3"/>
      <c r="E63" s="3">
        <v>20.9</v>
      </c>
      <c r="F63" s="3"/>
      <c r="G63" s="3"/>
      <c r="H63" s="16"/>
      <c r="I63" s="16"/>
      <c r="J63" s="16"/>
      <c r="K63" s="16"/>
      <c r="L63" s="3"/>
      <c r="M63" s="3"/>
      <c r="N63" s="3"/>
    </row>
    <row r="64" spans="1:16" x14ac:dyDescent="0.35">
      <c r="A64" t="s">
        <v>57</v>
      </c>
      <c r="B64" s="3">
        <v>4.78</v>
      </c>
    </row>
    <row r="65" spans="1:14" x14ac:dyDescent="0.35">
      <c r="A65" s="8" t="s">
        <v>58</v>
      </c>
      <c r="B65" s="3">
        <v>4.7699999999999996</v>
      </c>
    </row>
    <row r="66" spans="1:14" s="4" customFormat="1" x14ac:dyDescent="0.35">
      <c r="A66" s="4" t="s">
        <v>59</v>
      </c>
      <c r="B66" s="5">
        <v>4.7699999999999996</v>
      </c>
      <c r="C66" s="5">
        <f>AVERAGE(B64:B66)</f>
        <v>4.7733333333333334</v>
      </c>
      <c r="D66" s="5">
        <f>AVERAGE(C63,B64:B66)</f>
        <v>4.7575000000000003</v>
      </c>
    </row>
    <row r="67" spans="1:14" x14ac:dyDescent="0.35">
      <c r="A67" t="s">
        <v>60</v>
      </c>
      <c r="C67" s="3">
        <v>5.16</v>
      </c>
      <c r="D67" s="3"/>
      <c r="E67" s="3">
        <v>20.8</v>
      </c>
      <c r="F67" s="3"/>
      <c r="G67" s="3"/>
      <c r="H67" s="3"/>
      <c r="I67" s="3"/>
      <c r="J67" s="3"/>
      <c r="K67" s="3"/>
      <c r="L67" s="3"/>
      <c r="M67" s="3"/>
      <c r="N67" s="3"/>
    </row>
    <row r="68" spans="1:14" x14ac:dyDescent="0.35">
      <c r="A68" t="s">
        <v>61</v>
      </c>
      <c r="B68" s="3">
        <v>5.13</v>
      </c>
    </row>
    <row r="69" spans="1:14" x14ac:dyDescent="0.35">
      <c r="A69" t="s">
        <v>62</v>
      </c>
      <c r="B69" s="3">
        <v>5.17</v>
      </c>
    </row>
    <row r="70" spans="1:14" s="4" customFormat="1" x14ac:dyDescent="0.35">
      <c r="A70" s="4" t="s">
        <v>63</v>
      </c>
      <c r="B70" s="5">
        <v>5.17</v>
      </c>
      <c r="C70" s="5">
        <f>AVERAGE(B68:B70)</f>
        <v>5.1566666666666672</v>
      </c>
      <c r="D70" s="5">
        <f>AVERAGE(C67,B68:B70)</f>
        <v>5.1574999999999998</v>
      </c>
    </row>
    <row r="71" spans="1:14" x14ac:dyDescent="0.35">
      <c r="A71" t="s">
        <v>64</v>
      </c>
      <c r="C71" s="3">
        <v>4.53</v>
      </c>
      <c r="D71" s="3"/>
      <c r="E71" s="3">
        <v>21</v>
      </c>
      <c r="F71" s="3"/>
      <c r="G71" s="3"/>
      <c r="H71" s="3"/>
      <c r="I71" s="3"/>
      <c r="J71" s="3"/>
      <c r="K71" s="3"/>
      <c r="L71" s="3"/>
      <c r="M71" s="3"/>
      <c r="N71" s="3"/>
    </row>
    <row r="72" spans="1:14" x14ac:dyDescent="0.35">
      <c r="A72" t="s">
        <v>65</v>
      </c>
      <c r="B72" s="3">
        <v>4.57</v>
      </c>
    </row>
    <row r="73" spans="1:14" x14ac:dyDescent="0.35">
      <c r="A73" t="s">
        <v>66</v>
      </c>
      <c r="B73" s="3">
        <v>4.57</v>
      </c>
    </row>
    <row r="74" spans="1:14" s="4" customFormat="1" x14ac:dyDescent="0.35">
      <c r="A74" s="4" t="s">
        <v>67</v>
      </c>
      <c r="B74" s="5">
        <v>4.57</v>
      </c>
      <c r="C74" s="5">
        <f>AVERAGE(B72:B74)</f>
        <v>4.57</v>
      </c>
      <c r="D74" s="5">
        <f>AVERAGE(C71,B72:B74)</f>
        <v>4.5600000000000005</v>
      </c>
    </row>
    <row r="75" spans="1:14" x14ac:dyDescent="0.35">
      <c r="D75" s="3"/>
    </row>
    <row r="76" spans="1:14" x14ac:dyDescent="0.35">
      <c r="A76" s="1" t="s">
        <v>68</v>
      </c>
    </row>
    <row r="77" spans="1:14" x14ac:dyDescent="0.35">
      <c r="A77" s="1" t="s">
        <v>0</v>
      </c>
      <c r="B77" t="s">
        <v>175</v>
      </c>
    </row>
    <row r="78" spans="1:14" x14ac:dyDescent="0.35">
      <c r="A78" t="s">
        <v>69</v>
      </c>
      <c r="B78" s="3">
        <v>4.3600000000000003</v>
      </c>
    </row>
    <row r="79" spans="1:14" x14ac:dyDescent="0.35">
      <c r="A79" t="s">
        <v>70</v>
      </c>
      <c r="B79" s="3">
        <v>4.5599999999999996</v>
      </c>
    </row>
    <row r="80" spans="1:14" x14ac:dyDescent="0.35">
      <c r="A80" t="s">
        <v>71</v>
      </c>
      <c r="B80" s="3">
        <v>4.76</v>
      </c>
    </row>
    <row r="81" spans="1:2" x14ac:dyDescent="0.35">
      <c r="A81" t="s">
        <v>72</v>
      </c>
      <c r="B81" s="3">
        <v>5.16</v>
      </c>
    </row>
    <row r="82" spans="1:2" x14ac:dyDescent="0.35">
      <c r="A82" t="s">
        <v>73</v>
      </c>
      <c r="B82" s="3">
        <v>6.19</v>
      </c>
    </row>
    <row r="85" spans="1:2" x14ac:dyDescent="0.35">
      <c r="A85" t="s">
        <v>0</v>
      </c>
      <c r="B85" t="s">
        <v>175</v>
      </c>
    </row>
    <row r="86" spans="1:2" x14ac:dyDescent="0.35">
      <c r="A86" t="s">
        <v>69</v>
      </c>
      <c r="B86">
        <v>4.3600000000000003</v>
      </c>
    </row>
    <row r="87" spans="1:2" x14ac:dyDescent="0.35">
      <c r="A87" t="s">
        <v>69</v>
      </c>
      <c r="B87">
        <v>4.3499999999999996</v>
      </c>
    </row>
    <row r="88" spans="1:2" x14ac:dyDescent="0.35">
      <c r="A88" t="s">
        <v>69</v>
      </c>
      <c r="B88">
        <v>4.37</v>
      </c>
    </row>
    <row r="89" spans="1:2" x14ac:dyDescent="0.35">
      <c r="A89" t="s">
        <v>70</v>
      </c>
      <c r="B89">
        <v>4.5599999999999996</v>
      </c>
    </row>
    <row r="90" spans="1:2" x14ac:dyDescent="0.35">
      <c r="A90" t="s">
        <v>70</v>
      </c>
      <c r="B90">
        <v>4.5599999999999996</v>
      </c>
    </row>
    <row r="91" spans="1:2" x14ac:dyDescent="0.35">
      <c r="A91" t="s">
        <v>70</v>
      </c>
      <c r="B91">
        <v>4.57</v>
      </c>
    </row>
    <row r="92" spans="1:2" x14ac:dyDescent="0.35">
      <c r="A92" t="s">
        <v>71</v>
      </c>
      <c r="B92">
        <v>4.76</v>
      </c>
    </row>
    <row r="93" spans="1:2" x14ac:dyDescent="0.35">
      <c r="A93" t="s">
        <v>71</v>
      </c>
      <c r="B93">
        <v>4.7699999999999996</v>
      </c>
    </row>
    <row r="94" spans="1:2" x14ac:dyDescent="0.35">
      <c r="A94" t="s">
        <v>71</v>
      </c>
      <c r="B94">
        <v>4.75</v>
      </c>
    </row>
    <row r="95" spans="1:2" x14ac:dyDescent="0.35">
      <c r="A95" t="s">
        <v>72</v>
      </c>
      <c r="B95">
        <v>5.16</v>
      </c>
    </row>
    <row r="96" spans="1:2" x14ac:dyDescent="0.35">
      <c r="A96" t="s">
        <v>72</v>
      </c>
      <c r="B96">
        <v>5.16</v>
      </c>
    </row>
    <row r="97" spans="1:2" x14ac:dyDescent="0.35">
      <c r="A97" t="s">
        <v>72</v>
      </c>
      <c r="B97">
        <v>5.15</v>
      </c>
    </row>
    <row r="98" spans="1:2" x14ac:dyDescent="0.35">
      <c r="A98" t="s">
        <v>73</v>
      </c>
      <c r="B98">
        <v>6.19</v>
      </c>
    </row>
    <row r="99" spans="1:2" x14ac:dyDescent="0.35">
      <c r="A99" t="s">
        <v>73</v>
      </c>
      <c r="B99">
        <v>6.18</v>
      </c>
    </row>
    <row r="100" spans="1:2" x14ac:dyDescent="0.35">
      <c r="A100" t="s">
        <v>73</v>
      </c>
      <c r="B100">
        <v>6.2</v>
      </c>
    </row>
  </sheetData>
  <pageMargins left="0.7" right="0.7" top="0.75" bottom="0.75" header="0.3" footer="0.3"/>
  <pageSetup paperSize="9" orientation="landscape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F676-B5BF-4ED2-9EDC-FF63615AAEE0}">
  <sheetPr codeName="XLSTAT_20240327_101716_1_HID1">
    <tabColor rgb="FF007800"/>
  </sheetPr>
  <dimension ref="A1:J70"/>
  <sheetViews>
    <sheetView showGridLines="0" workbookViewId="0">
      <selection activeCell="I2" sqref="I2"/>
    </sheetView>
  </sheetViews>
  <sheetFormatPr defaultRowHeight="15.5" x14ac:dyDescent="0.35"/>
  <sheetData>
    <row r="1" spans="1:10" x14ac:dyDescent="0.35">
      <c r="A1">
        <v>1</v>
      </c>
      <c r="C1">
        <f t="shared" ref="C1:C32" si="0">54.6973333333333+(A1-1)*0.197429951690821</f>
        <v>54.697333333333297</v>
      </c>
      <c r="D1">
        <f t="shared" ref="D1:D32" si="1">0+1*C1-2.36414303262727*(1.04166666666667+(C1-55.9083333333333)^2/17.0283333333335)^0.5</f>
        <v>52.186674573345961</v>
      </c>
      <c r="E1">
        <v>1</v>
      </c>
      <c r="G1">
        <f t="shared" ref="G1:G32" si="2">43.8266666666667+(E1-1)*0.354975845410628</f>
        <v>43.826666666666704</v>
      </c>
      <c r="H1">
        <f t="shared" ref="H1:H32" si="3">0+1*G1+2.36414303262727*(1.04166666666667+(G1-55.9083333333333)^2/17.0283333333335)^0.5</f>
        <v>51.156903518787331</v>
      </c>
      <c r="I1" s="82" t="s">
        <v>287</v>
      </c>
      <c r="J1" s="83" t="s">
        <v>189</v>
      </c>
    </row>
    <row r="2" spans="1:10" x14ac:dyDescent="0.35">
      <c r="A2">
        <v>2</v>
      </c>
      <c r="C2">
        <f t="shared" si="0"/>
        <v>54.894763285024119</v>
      </c>
      <c r="D2">
        <f t="shared" si="1"/>
        <v>52.412979485710025</v>
      </c>
      <c r="E2">
        <v>2</v>
      </c>
      <c r="G2">
        <f t="shared" si="2"/>
        <v>44.181642512077332</v>
      </c>
      <c r="H2">
        <f t="shared" si="3"/>
        <v>51.320157106578591</v>
      </c>
      <c r="I2" s="117" t="s">
        <v>70</v>
      </c>
      <c r="J2" s="97">
        <v>55.45</v>
      </c>
    </row>
    <row r="3" spans="1:10" x14ac:dyDescent="0.35">
      <c r="A3">
        <v>3</v>
      </c>
      <c r="C3">
        <f t="shared" si="0"/>
        <v>55.092193236714941</v>
      </c>
      <c r="D3">
        <f t="shared" si="1"/>
        <v>52.634413353482813</v>
      </c>
      <c r="E3">
        <v>3</v>
      </c>
      <c r="G3">
        <f t="shared" si="2"/>
        <v>44.53661835748796</v>
      </c>
      <c r="H3">
        <f t="shared" si="3"/>
        <v>51.484073105907221</v>
      </c>
      <c r="I3" s="81" t="s">
        <v>73</v>
      </c>
      <c r="J3" s="98">
        <v>54.783333333333324</v>
      </c>
    </row>
    <row r="4" spans="1:10" x14ac:dyDescent="0.35">
      <c r="A4">
        <v>4</v>
      </c>
      <c r="C4">
        <f t="shared" si="0"/>
        <v>55.289623188405763</v>
      </c>
      <c r="D4">
        <f t="shared" si="1"/>
        <v>52.850832341951502</v>
      </c>
      <c r="E4">
        <v>4</v>
      </c>
      <c r="G4">
        <f t="shared" si="2"/>
        <v>44.891594202898588</v>
      </c>
      <c r="H4">
        <f t="shared" si="3"/>
        <v>51.648707706789487</v>
      </c>
      <c r="I4" s="81" t="s">
        <v>71</v>
      </c>
      <c r="J4" s="98">
        <v>56.933333333333323</v>
      </c>
    </row>
    <row r="5" spans="1:10" ht="16" thickBot="1" x14ac:dyDescent="0.4">
      <c r="A5">
        <v>5</v>
      </c>
      <c r="C5">
        <f t="shared" si="0"/>
        <v>55.487053140096585</v>
      </c>
      <c r="D5">
        <f t="shared" si="1"/>
        <v>53.062118637574194</v>
      </c>
      <c r="E5">
        <v>5</v>
      </c>
      <c r="G5">
        <f t="shared" si="2"/>
        <v>45.246570048309216</v>
      </c>
      <c r="H5">
        <f t="shared" si="3"/>
        <v>51.814123389189049</v>
      </c>
      <c r="I5" s="115" t="s">
        <v>72</v>
      </c>
      <c r="J5" s="99">
        <v>56.46666666666669</v>
      </c>
    </row>
    <row r="6" spans="1:10" x14ac:dyDescent="0.35">
      <c r="A6">
        <v>6</v>
      </c>
      <c r="C6">
        <f t="shared" si="0"/>
        <v>55.684483091787399</v>
      </c>
      <c r="D6">
        <f t="shared" si="1"/>
        <v>53.268183937968928</v>
      </c>
      <c r="E6">
        <v>6</v>
      </c>
      <c r="G6">
        <f t="shared" si="2"/>
        <v>45.601545893719845</v>
      </c>
      <c r="H6">
        <f t="shared" si="3"/>
        <v>51.980389787706009</v>
      </c>
    </row>
    <row r="7" spans="1:10" x14ac:dyDescent="0.35">
      <c r="A7">
        <v>7</v>
      </c>
      <c r="C7">
        <f t="shared" si="0"/>
        <v>55.881913043478221</v>
      </c>
      <c r="D7">
        <f t="shared" si="1"/>
        <v>53.468972188336906</v>
      </c>
      <c r="E7">
        <v>7</v>
      </c>
      <c r="G7">
        <f t="shared" si="2"/>
        <v>45.956521739130473</v>
      </c>
      <c r="H7">
        <f t="shared" si="3"/>
        <v>52.147584694721616</v>
      </c>
    </row>
    <row r="8" spans="1:10" x14ac:dyDescent="0.35">
      <c r="A8">
        <v>8</v>
      </c>
      <c r="C8">
        <f t="shared" si="0"/>
        <v>56.079342995169043</v>
      </c>
      <c r="D8">
        <f t="shared" si="1"/>
        <v>53.664461372703414</v>
      </c>
      <c r="E8">
        <v>8</v>
      </c>
      <c r="G8">
        <f t="shared" si="2"/>
        <v>46.311497584541101</v>
      </c>
      <c r="H8">
        <f t="shared" si="3"/>
        <v>52.315795226567765</v>
      </c>
    </row>
    <row r="9" spans="1:10" x14ac:dyDescent="0.35">
      <c r="A9">
        <v>9</v>
      </c>
      <c r="C9">
        <f t="shared" si="0"/>
        <v>56.276772946859865</v>
      </c>
      <c r="D9">
        <f t="shared" si="1"/>
        <v>53.854664229010837</v>
      </c>
      <c r="E9">
        <v>9</v>
      </c>
      <c r="G9">
        <f t="shared" si="2"/>
        <v>46.666473429951729</v>
      </c>
      <c r="H9">
        <f t="shared" si="3"/>
        <v>52.485119181817588</v>
      </c>
    </row>
    <row r="10" spans="1:10" x14ac:dyDescent="0.35">
      <c r="A10">
        <v>10</v>
      </c>
      <c r="C10">
        <f t="shared" si="0"/>
        <v>56.474202898550686</v>
      </c>
      <c r="D10">
        <f t="shared" si="1"/>
        <v>54.039627834584863</v>
      </c>
      <c r="E10">
        <v>10</v>
      </c>
      <c r="G10">
        <f t="shared" si="2"/>
        <v>47.021449275362357</v>
      </c>
      <c r="H10">
        <f t="shared" si="3"/>
        <v>52.655666626075046</v>
      </c>
    </row>
    <row r="11" spans="1:10" x14ac:dyDescent="0.35">
      <c r="A11">
        <v>11</v>
      </c>
      <c r="C11">
        <f t="shared" si="0"/>
        <v>56.671632850241508</v>
      </c>
      <c r="D11">
        <f t="shared" si="1"/>
        <v>54.219432093057456</v>
      </c>
      <c r="E11">
        <v>11</v>
      </c>
      <c r="G11">
        <f t="shared" si="2"/>
        <v>47.376425120772986</v>
      </c>
      <c r="H11">
        <f t="shared" si="3"/>
        <v>52.827561743729973</v>
      </c>
    </row>
    <row r="12" spans="1:10" x14ac:dyDescent="0.35">
      <c r="A12">
        <v>12</v>
      </c>
      <c r="C12">
        <f t="shared" si="0"/>
        <v>56.86906280193233</v>
      </c>
      <c r="D12">
        <f t="shared" si="1"/>
        <v>54.394187234266397</v>
      </c>
      <c r="E12">
        <v>12</v>
      </c>
      <c r="G12">
        <f t="shared" si="2"/>
        <v>47.731400966183614</v>
      </c>
      <c r="H12">
        <f t="shared" si="3"/>
        <v>53.000945004041107</v>
      </c>
    </row>
    <row r="13" spans="1:10" x14ac:dyDescent="0.35">
      <c r="A13">
        <v>13</v>
      </c>
      <c r="C13">
        <f t="shared" si="0"/>
        <v>57.066492753623152</v>
      </c>
      <c r="D13">
        <f t="shared" si="1"/>
        <v>54.564030504602918</v>
      </c>
      <c r="E13">
        <v>13</v>
      </c>
      <c r="G13">
        <f t="shared" si="2"/>
        <v>48.086376811594242</v>
      </c>
      <c r="H13">
        <f t="shared" si="3"/>
        <v>53.175975696516481</v>
      </c>
    </row>
    <row r="14" spans="1:10" x14ac:dyDescent="0.35">
      <c r="A14">
        <v>14</v>
      </c>
      <c r="C14">
        <f t="shared" si="0"/>
        <v>57.263922705313973</v>
      </c>
      <c r="D14">
        <f t="shared" si="1"/>
        <v>54.729122269271933</v>
      </c>
      <c r="E14">
        <v>14</v>
      </c>
      <c r="G14">
        <f t="shared" si="2"/>
        <v>48.44135265700487</v>
      </c>
      <c r="H14">
        <f t="shared" si="3"/>
        <v>53.352834898608677</v>
      </c>
    </row>
    <row r="15" spans="1:10" x14ac:dyDescent="0.35">
      <c r="A15">
        <v>15</v>
      </c>
      <c r="C15">
        <f t="shared" si="0"/>
        <v>57.461352657004795</v>
      </c>
      <c r="D15">
        <f t="shared" si="1"/>
        <v>54.889641766606658</v>
      </c>
      <c r="E15">
        <v>15</v>
      </c>
      <c r="G15">
        <f t="shared" si="2"/>
        <v>48.796328502415491</v>
      </c>
      <c r="H15">
        <f t="shared" si="3"/>
        <v>53.531728946673937</v>
      </c>
    </row>
    <row r="16" spans="1:10" x14ac:dyDescent="0.35">
      <c r="A16">
        <v>16</v>
      </c>
      <c r="C16">
        <f t="shared" si="0"/>
        <v>57.65878260869561</v>
      </c>
      <c r="D16">
        <f t="shared" si="1"/>
        <v>55.045782748865598</v>
      </c>
      <c r="E16">
        <v>16</v>
      </c>
      <c r="G16">
        <f t="shared" si="2"/>
        <v>49.151304347826127</v>
      </c>
      <c r="H16">
        <f t="shared" si="3"/>
        <v>53.712893487926557</v>
      </c>
    </row>
    <row r="17" spans="1:8" x14ac:dyDescent="0.35">
      <c r="A17">
        <v>17</v>
      </c>
      <c r="C17">
        <f t="shared" si="0"/>
        <v>57.856212560386432</v>
      </c>
      <c r="D17">
        <f t="shared" si="1"/>
        <v>55.197749218228616</v>
      </c>
      <c r="E17">
        <v>17</v>
      </c>
      <c r="G17">
        <f t="shared" si="2"/>
        <v>49.506280193236748</v>
      </c>
      <c r="H17">
        <f t="shared" si="3"/>
        <v>53.896598194975006</v>
      </c>
    </row>
    <row r="18" spans="1:8" x14ac:dyDescent="0.35">
      <c r="A18">
        <v>18</v>
      </c>
      <c r="C18">
        <f t="shared" si="0"/>
        <v>58.053642512077253</v>
      </c>
      <c r="D18">
        <f t="shared" si="1"/>
        <v>55.345751427456598</v>
      </c>
      <c r="E18">
        <v>18</v>
      </c>
      <c r="G18">
        <f t="shared" si="2"/>
        <v>49.861256038647383</v>
      </c>
      <c r="H18">
        <f t="shared" si="3"/>
        <v>54.083152222519914</v>
      </c>
    </row>
    <row r="19" spans="1:8" x14ac:dyDescent="0.35">
      <c r="A19">
        <v>19</v>
      </c>
      <c r="C19">
        <f t="shared" si="0"/>
        <v>58.251072463768075</v>
      </c>
      <c r="D19">
        <f t="shared" si="1"/>
        <v>55.490002268864465</v>
      </c>
      <c r="E19">
        <v>19</v>
      </c>
      <c r="G19">
        <f t="shared" si="2"/>
        <v>50.216231884058004</v>
      </c>
      <c r="H19">
        <f t="shared" si="3"/>
        <v>54.272910473262911</v>
      </c>
    </row>
    <row r="20" spans="1:8" x14ac:dyDescent="0.35">
      <c r="A20">
        <v>20</v>
      </c>
      <c r="C20">
        <f t="shared" si="0"/>
        <v>58.448502415458897</v>
      </c>
      <c r="D20">
        <f t="shared" si="1"/>
        <v>55.630714129116583</v>
      </c>
      <c r="E20">
        <v>20</v>
      </c>
      <c r="G20">
        <f t="shared" si="2"/>
        <v>50.571207729468632</v>
      </c>
      <c r="H20">
        <f t="shared" si="3"/>
        <v>54.466280709854914</v>
      </c>
    </row>
    <row r="21" spans="1:8" x14ac:dyDescent="0.35">
      <c r="A21">
        <v>21</v>
      </c>
      <c r="C21">
        <f t="shared" si="0"/>
        <v>58.645932367149719</v>
      </c>
      <c r="D21">
        <f t="shared" si="1"/>
        <v>55.768096245589497</v>
      </c>
      <c r="E21">
        <v>21</v>
      </c>
      <c r="G21">
        <f t="shared" si="2"/>
        <v>50.926183574879261</v>
      </c>
      <c r="H21">
        <f t="shared" si="3"/>
        <v>54.663731491182489</v>
      </c>
    </row>
    <row r="22" spans="1:8" x14ac:dyDescent="0.35">
      <c r="A22">
        <v>22</v>
      </c>
      <c r="C22">
        <f t="shared" si="0"/>
        <v>58.843362318840541</v>
      </c>
      <c r="D22">
        <f t="shared" si="1"/>
        <v>55.902352565556562</v>
      </c>
      <c r="E22">
        <v>22</v>
      </c>
      <c r="G22">
        <f t="shared" si="2"/>
        <v>51.281159420289889</v>
      </c>
      <c r="H22">
        <f t="shared" si="3"/>
        <v>54.865800809396426</v>
      </c>
    </row>
    <row r="23" spans="1:8" x14ac:dyDescent="0.35">
      <c r="A23">
        <v>23</v>
      </c>
      <c r="C23">
        <f t="shared" si="0"/>
        <v>59.040792270531362</v>
      </c>
      <c r="D23">
        <f t="shared" si="1"/>
        <v>56.033680083446868</v>
      </c>
      <c r="E23">
        <v>23</v>
      </c>
      <c r="G23">
        <f t="shared" si="2"/>
        <v>51.636135265700517</v>
      </c>
      <c r="H23">
        <f t="shared" si="3"/>
        <v>55.073105138718653</v>
      </c>
    </row>
    <row r="24" spans="1:8" x14ac:dyDescent="0.35">
      <c r="A24">
        <v>24</v>
      </c>
      <c r="C24">
        <f t="shared" si="0"/>
        <v>59.238222222222177</v>
      </c>
      <c r="D24">
        <f t="shared" si="1"/>
        <v>56.162267613818699</v>
      </c>
      <c r="E24">
        <v>24</v>
      </c>
      <c r="G24">
        <f t="shared" si="2"/>
        <v>51.991111111111145</v>
      </c>
      <c r="H24">
        <f t="shared" si="3"/>
        <v>55.286348353750675</v>
      </c>
    </row>
    <row r="25" spans="1:8" x14ac:dyDescent="0.35">
      <c r="A25">
        <v>25</v>
      </c>
      <c r="C25">
        <f t="shared" si="0"/>
        <v>59.435652173912999</v>
      </c>
      <c r="D25">
        <f t="shared" si="1"/>
        <v>56.288294947500496</v>
      </c>
      <c r="E25">
        <v>25</v>
      </c>
      <c r="G25">
        <f t="shared" si="2"/>
        <v>52.346086956521773</v>
      </c>
      <c r="H25">
        <f t="shared" si="3"/>
        <v>55.50632960863387</v>
      </c>
    </row>
    <row r="26" spans="1:8" x14ac:dyDescent="0.35">
      <c r="A26">
        <v>26</v>
      </c>
      <c r="C26">
        <f t="shared" si="0"/>
        <v>59.633082125603821</v>
      </c>
      <c r="D26">
        <f t="shared" si="1"/>
        <v>56.411932334180065</v>
      </c>
      <c r="E26">
        <v>26</v>
      </c>
      <c r="G26">
        <f t="shared" si="2"/>
        <v>52.701062801932402</v>
      </c>
      <c r="H26">
        <f t="shared" si="3"/>
        <v>55.733948772898678</v>
      </c>
    </row>
    <row r="27" spans="1:8" x14ac:dyDescent="0.35">
      <c r="A27">
        <v>27</v>
      </c>
      <c r="C27">
        <f t="shared" si="0"/>
        <v>59.830512077294642</v>
      </c>
      <c r="D27">
        <f t="shared" si="1"/>
        <v>56.533340235037471</v>
      </c>
      <c r="E27">
        <v>27</v>
      </c>
      <c r="G27">
        <f t="shared" si="2"/>
        <v>53.05603864734303</v>
      </c>
      <c r="H27">
        <f t="shared" si="3"/>
        <v>55.970207407597876</v>
      </c>
    </row>
    <row r="28" spans="1:8" x14ac:dyDescent="0.35">
      <c r="A28">
        <v>28</v>
      </c>
      <c r="C28">
        <f t="shared" si="0"/>
        <v>60.027942028985464</v>
      </c>
      <c r="D28">
        <f t="shared" si="1"/>
        <v>56.652669292390144</v>
      </c>
      <c r="E28">
        <v>28</v>
      </c>
      <c r="G28">
        <f t="shared" si="2"/>
        <v>53.411014492753658</v>
      </c>
      <c r="H28">
        <f t="shared" si="3"/>
        <v>56.216202609674184</v>
      </c>
    </row>
    <row r="29" spans="1:8" x14ac:dyDescent="0.35">
      <c r="A29">
        <v>29</v>
      </c>
      <c r="C29">
        <f t="shared" si="0"/>
        <v>60.225371980676286</v>
      </c>
      <c r="D29">
        <f t="shared" si="1"/>
        <v>56.770060468543171</v>
      </c>
      <c r="E29">
        <v>29</v>
      </c>
      <c r="G29">
        <f t="shared" si="2"/>
        <v>53.765990338164286</v>
      </c>
      <c r="H29">
        <f t="shared" si="3"/>
        <v>56.473110530746183</v>
      </c>
    </row>
    <row r="30" spans="1:8" x14ac:dyDescent="0.35">
      <c r="A30">
        <v>30</v>
      </c>
      <c r="C30">
        <f t="shared" si="0"/>
        <v>60.422801932367108</v>
      </c>
      <c r="D30">
        <f t="shared" si="1"/>
        <v>56.885645312170375</v>
      </c>
      <c r="E30">
        <v>30</v>
      </c>
      <c r="G30">
        <f t="shared" si="2"/>
        <v>54.120966183574915</v>
      </c>
      <c r="H30">
        <f t="shared" si="3"/>
        <v>56.742156306508157</v>
      </c>
    </row>
    <row r="31" spans="1:8" x14ac:dyDescent="0.35">
      <c r="A31">
        <v>31</v>
      </c>
      <c r="C31">
        <f t="shared" si="0"/>
        <v>60.62023188405793</v>
      </c>
      <c r="D31">
        <f t="shared" si="1"/>
        <v>56.999546316907789</v>
      </c>
      <c r="E31">
        <v>31</v>
      </c>
      <c r="G31">
        <f t="shared" si="2"/>
        <v>54.475942028985543</v>
      </c>
      <c r="H31">
        <f t="shared" si="3"/>
        <v>57.024567961080436</v>
      </c>
    </row>
    <row r="32" spans="1:8" x14ac:dyDescent="0.35">
      <c r="A32">
        <v>32</v>
      </c>
      <c r="C32">
        <f t="shared" si="0"/>
        <v>60.817661835748751</v>
      </c>
      <c r="D32">
        <f t="shared" si="1"/>
        <v>57.111877342961421</v>
      </c>
      <c r="E32">
        <v>32</v>
      </c>
      <c r="G32">
        <f t="shared" si="2"/>
        <v>54.830917874396171</v>
      </c>
      <c r="H32">
        <f t="shared" si="3"/>
        <v>57.321514024043076</v>
      </c>
    </row>
    <row r="33" spans="1:8" x14ac:dyDescent="0.35">
      <c r="A33">
        <v>33</v>
      </c>
      <c r="C33">
        <f t="shared" ref="C33:C64" si="4">54.6973333333333+(A33-1)*0.197429951690821</f>
        <v>61.015091787439573</v>
      </c>
      <c r="D33">
        <f t="shared" ref="D33:D64" si="5">0+1*C33-2.36414303262727*(1.04166666666667+(C33-55.9083333333333)^2/17.0283333333335)^0.5</f>
        <v>57.222744078138298</v>
      </c>
      <c r="E33">
        <v>33</v>
      </c>
      <c r="G33">
        <f t="shared" ref="G33:G64" si="6">43.8266666666667+(E33-1)*0.354975845410628</f>
        <v>55.185893719806799</v>
      </c>
      <c r="H33">
        <f t="shared" ref="H33:H64" si="7">0+1*G33+2.36414303262727*(1.04166666666667+(G33-55.9083333333333)^2/17.0283333333335)^0.5</f>
        <v>57.63402827028213</v>
      </c>
    </row>
    <row r="34" spans="1:8" x14ac:dyDescent="0.35">
      <c r="A34">
        <v>34</v>
      </c>
      <c r="C34">
        <f t="shared" si="4"/>
        <v>61.212521739130388</v>
      </c>
      <c r="D34">
        <f t="shared" si="5"/>
        <v>57.332244519659064</v>
      </c>
      <c r="E34">
        <v>34</v>
      </c>
      <c r="G34">
        <f t="shared" si="6"/>
        <v>55.540869565217427</v>
      </c>
      <c r="H34">
        <f t="shared" si="7"/>
        <v>57.962929624656866</v>
      </c>
    </row>
    <row r="35" spans="1:8" x14ac:dyDescent="0.35">
      <c r="A35">
        <v>35</v>
      </c>
      <c r="C35">
        <f t="shared" si="4"/>
        <v>61.40995169082121</v>
      </c>
      <c r="D35">
        <f t="shared" si="5"/>
        <v>57.440469462356205</v>
      </c>
      <c r="E35">
        <v>35</v>
      </c>
      <c r="G35">
        <f t="shared" si="6"/>
        <v>55.895845410628056</v>
      </c>
      <c r="H35">
        <f t="shared" si="7"/>
        <v>58.308749396189462</v>
      </c>
    </row>
    <row r="36" spans="1:8" x14ac:dyDescent="0.35">
      <c r="A36">
        <v>36</v>
      </c>
      <c r="C36">
        <f t="shared" si="4"/>
        <v>61.607381642512031</v>
      </c>
      <c r="D36">
        <f t="shared" si="5"/>
        <v>57.547502982416781</v>
      </c>
      <c r="E36">
        <v>36</v>
      </c>
      <c r="G36">
        <f t="shared" si="6"/>
        <v>56.250821256038684</v>
      </c>
      <c r="H36">
        <f t="shared" si="7"/>
        <v>58.671679556982816</v>
      </c>
    </row>
    <row r="37" spans="1:8" x14ac:dyDescent="0.35">
      <c r="A37">
        <v>37</v>
      </c>
      <c r="C37">
        <f t="shared" si="4"/>
        <v>61.804811594202853</v>
      </c>
      <c r="D37">
        <f t="shared" si="5"/>
        <v>57.653422908745902</v>
      </c>
      <c r="E37">
        <v>37</v>
      </c>
      <c r="G37">
        <f t="shared" si="6"/>
        <v>56.605797101449312</v>
      </c>
      <c r="H37">
        <f t="shared" si="7"/>
        <v>59.051553168735609</v>
      </c>
    </row>
    <row r="38" spans="1:8" x14ac:dyDescent="0.35">
      <c r="A38">
        <v>38</v>
      </c>
      <c r="C38">
        <f t="shared" si="4"/>
        <v>62.002241545893675</v>
      </c>
      <c r="D38">
        <f t="shared" si="5"/>
        <v>57.75830127637655</v>
      </c>
      <c r="E38">
        <v>38</v>
      </c>
      <c r="G38">
        <f t="shared" si="6"/>
        <v>56.96077294685994</v>
      </c>
      <c r="H38">
        <f t="shared" si="7"/>
        <v>59.447861430567549</v>
      </c>
    </row>
    <row r="39" spans="1:8" x14ac:dyDescent="0.35">
      <c r="A39">
        <v>39</v>
      </c>
      <c r="C39">
        <f t="shared" si="4"/>
        <v>62.199671497584497</v>
      </c>
      <c r="D39">
        <f t="shared" si="5"/>
        <v>57.862204758211838</v>
      </c>
      <c r="E39">
        <v>39</v>
      </c>
      <c r="G39">
        <f t="shared" si="6"/>
        <v>57.315748792270568</v>
      </c>
      <c r="H39">
        <f t="shared" si="7"/>
        <v>59.85980344353495</v>
      </c>
    </row>
    <row r="40" spans="1:8" x14ac:dyDescent="0.35">
      <c r="A40">
        <v>40</v>
      </c>
      <c r="C40">
        <f t="shared" si="4"/>
        <v>62.397101449275318</v>
      </c>
      <c r="D40">
        <f t="shared" si="5"/>
        <v>57.965195072833573</v>
      </c>
      <c r="E40">
        <v>40</v>
      </c>
      <c r="G40">
        <f t="shared" si="6"/>
        <v>57.670724637681197</v>
      </c>
      <c r="H40">
        <f t="shared" si="7"/>
        <v>60.286357939417989</v>
      </c>
    </row>
    <row r="41" spans="1:8" x14ac:dyDescent="0.35">
      <c r="A41">
        <v>41</v>
      </c>
      <c r="C41">
        <f t="shared" si="4"/>
        <v>62.59453140096614</v>
      </c>
      <c r="D41">
        <f t="shared" si="5"/>
        <v>58.067329367218171</v>
      </c>
      <c r="E41">
        <v>41</v>
      </c>
      <c r="G41">
        <f t="shared" si="6"/>
        <v>58.025700483091825</v>
      </c>
      <c r="H41">
        <f t="shared" si="7"/>
        <v>60.72636329569815</v>
      </c>
    </row>
    <row r="42" spans="1:8" x14ac:dyDescent="0.35">
      <c r="A42">
        <v>42</v>
      </c>
      <c r="C42">
        <f t="shared" si="4"/>
        <v>62.791961352656955</v>
      </c>
      <c r="D42">
        <f t="shared" si="5"/>
        <v>58.168660574030888</v>
      </c>
      <c r="E42">
        <v>42</v>
      </c>
      <c r="G42">
        <f t="shared" si="6"/>
        <v>58.380676328502453</v>
      </c>
      <c r="H42">
        <f t="shared" si="7"/>
        <v>61.178593454391027</v>
      </c>
    </row>
    <row r="43" spans="1:8" x14ac:dyDescent="0.35">
      <c r="A43">
        <v>43</v>
      </c>
      <c r="C43">
        <f t="shared" si="4"/>
        <v>62.989391304347777</v>
      </c>
      <c r="D43">
        <f t="shared" si="5"/>
        <v>58.269237743777637</v>
      </c>
      <c r="E43">
        <v>43</v>
      </c>
      <c r="G43">
        <f t="shared" si="6"/>
        <v>58.735652173913081</v>
      </c>
      <c r="H43">
        <f t="shared" si="7"/>
        <v>61.641821373562692</v>
      </c>
    </row>
    <row r="44" spans="1:8" x14ac:dyDescent="0.35">
      <c r="A44">
        <v>44</v>
      </c>
      <c r="C44">
        <f t="shared" si="4"/>
        <v>63.186821256038598</v>
      </c>
      <c r="D44">
        <f t="shared" si="5"/>
        <v>58.369106352525989</v>
      </c>
      <c r="E44">
        <v>44</v>
      </c>
      <c r="G44">
        <f t="shared" si="6"/>
        <v>59.090628019323709</v>
      </c>
      <c r="H44">
        <f t="shared" si="7"/>
        <v>62.114866295046902</v>
      </c>
    </row>
    <row r="45" spans="1:8" x14ac:dyDescent="0.35">
      <c r="A45">
        <v>45</v>
      </c>
      <c r="C45">
        <f t="shared" si="4"/>
        <v>63.38425120772942</v>
      </c>
      <c r="D45">
        <f t="shared" si="5"/>
        <v>58.468308586203221</v>
      </c>
      <c r="E45">
        <v>45</v>
      </c>
      <c r="G45">
        <f t="shared" si="6"/>
        <v>59.445603864734338</v>
      </c>
      <c r="H45">
        <f t="shared" si="7"/>
        <v>62.59662487980421</v>
      </c>
    </row>
    <row r="46" spans="1:8" x14ac:dyDescent="0.35">
      <c r="A46">
        <v>46</v>
      </c>
      <c r="C46">
        <f t="shared" si="4"/>
        <v>63.581681159420242</v>
      </c>
      <c r="D46">
        <f t="shared" si="5"/>
        <v>58.566883602669407</v>
      </c>
      <c r="E46">
        <v>46</v>
      </c>
      <c r="G46">
        <f t="shared" si="6"/>
        <v>59.800579710144959</v>
      </c>
      <c r="H46">
        <f t="shared" si="7"/>
        <v>63.086088541997398</v>
      </c>
    </row>
    <row r="47" spans="1:8" x14ac:dyDescent="0.35">
      <c r="A47">
        <v>47</v>
      </c>
      <c r="C47">
        <f t="shared" si="4"/>
        <v>63.779111111111064</v>
      </c>
      <c r="D47">
        <f t="shared" si="5"/>
        <v>58.664867772874572</v>
      </c>
      <c r="E47">
        <v>47</v>
      </c>
      <c r="G47">
        <f t="shared" si="6"/>
        <v>60.155555555555594</v>
      </c>
      <c r="H47">
        <f t="shared" si="7"/>
        <v>63.582350222391419</v>
      </c>
    </row>
    <row r="48" spans="1:8" x14ac:dyDescent="0.35">
      <c r="A48">
        <v>48</v>
      </c>
      <c r="C48">
        <f t="shared" si="4"/>
        <v>63.976541062801886</v>
      </c>
      <c r="D48">
        <f t="shared" si="5"/>
        <v>58.762294902459587</v>
      </c>
      <c r="E48">
        <v>48</v>
      </c>
      <c r="G48">
        <f t="shared" si="6"/>
        <v>60.510531400966215</v>
      </c>
      <c r="H48">
        <f t="shared" si="7"/>
        <v>64.084603819207643</v>
      </c>
    </row>
    <row r="49" spans="1:8" x14ac:dyDescent="0.35">
      <c r="A49">
        <v>49</v>
      </c>
      <c r="C49">
        <f t="shared" si="4"/>
        <v>64.173971014492707</v>
      </c>
      <c r="D49">
        <f t="shared" si="5"/>
        <v>58.859196435167789</v>
      </c>
      <c r="E49">
        <v>49</v>
      </c>
      <c r="G49">
        <f t="shared" si="6"/>
        <v>60.865507246376851</v>
      </c>
      <c r="H49">
        <f t="shared" si="7"/>
        <v>64.592138992433803</v>
      </c>
    </row>
    <row r="50" spans="1:8" x14ac:dyDescent="0.35">
      <c r="A50">
        <v>50</v>
      </c>
      <c r="C50">
        <f t="shared" si="4"/>
        <v>64.371400966183529</v>
      </c>
      <c r="D50">
        <f t="shared" si="5"/>
        <v>58.955601639410219</v>
      </c>
      <c r="E50">
        <v>50</v>
      </c>
      <c r="G50">
        <f t="shared" si="6"/>
        <v>61.220483091787472</v>
      </c>
      <c r="H50">
        <f t="shared" si="7"/>
        <v>65.104333404082013</v>
      </c>
    </row>
    <row r="51" spans="1:8" x14ac:dyDescent="0.35">
      <c r="A51">
        <v>51</v>
      </c>
      <c r="C51">
        <f t="shared" si="4"/>
        <v>64.568830917874351</v>
      </c>
      <c r="D51">
        <f t="shared" si="5"/>
        <v>59.051537779281475</v>
      </c>
      <c r="E51">
        <v>51</v>
      </c>
      <c r="G51">
        <f t="shared" si="6"/>
        <v>61.575458937198107</v>
      </c>
      <c r="H51">
        <f t="shared" si="7"/>
        <v>65.620643838238735</v>
      </c>
    </row>
    <row r="52" spans="1:8" x14ac:dyDescent="0.35">
      <c r="A52">
        <v>52</v>
      </c>
      <c r="C52">
        <f t="shared" si="4"/>
        <v>64.766260869565173</v>
      </c>
      <c r="D52">
        <f t="shared" si="5"/>
        <v>59.147030271262977</v>
      </c>
      <c r="E52">
        <v>52</v>
      </c>
      <c r="G52">
        <f t="shared" si="6"/>
        <v>61.930434782608728</v>
      </c>
      <c r="H52">
        <f t="shared" si="7"/>
        <v>66.140597140120533</v>
      </c>
    </row>
    <row r="53" spans="1:8" x14ac:dyDescent="0.35">
      <c r="A53">
        <v>53</v>
      </c>
      <c r="C53">
        <f t="shared" si="4"/>
        <v>64.963690821255994</v>
      </c>
      <c r="D53">
        <f t="shared" si="5"/>
        <v>59.242102827781345</v>
      </c>
      <c r="E53">
        <v>53</v>
      </c>
      <c r="G53">
        <f t="shared" si="6"/>
        <v>62.285410628019363</v>
      </c>
      <c r="H53">
        <f t="shared" si="7"/>
        <v>66.663781538222977</v>
      </c>
    </row>
    <row r="54" spans="1:8" x14ac:dyDescent="0.35">
      <c r="A54">
        <v>54</v>
      </c>
      <c r="C54">
        <f t="shared" si="4"/>
        <v>65.161120772946816</v>
      </c>
      <c r="D54">
        <f t="shared" si="5"/>
        <v>59.336777588715933</v>
      </c>
      <c r="E54">
        <v>54</v>
      </c>
      <c r="G54">
        <f t="shared" si="6"/>
        <v>62.640386473429984</v>
      </c>
      <c r="H54">
        <f t="shared" si="7"/>
        <v>67.189838653168863</v>
      </c>
    </row>
    <row r="55" spans="1:8" x14ac:dyDescent="0.35">
      <c r="A55">
        <v>55</v>
      </c>
      <c r="C55">
        <f t="shared" si="4"/>
        <v>65.358550724637638</v>
      </c>
      <c r="D55">
        <f t="shared" si="5"/>
        <v>59.431075241873828</v>
      </c>
      <c r="E55">
        <v>55</v>
      </c>
      <c r="G55">
        <f t="shared" si="6"/>
        <v>62.99536231884062</v>
      </c>
      <c r="H55">
        <f t="shared" si="7"/>
        <v>67.718456326146637</v>
      </c>
    </row>
    <row r="56" spans="1:8" x14ac:dyDescent="0.35">
      <c r="A56">
        <v>56</v>
      </c>
      <c r="C56">
        <f t="shared" si="4"/>
        <v>65.55598067632846</v>
      </c>
      <c r="D56">
        <f t="shared" si="5"/>
        <v>59.525015133375881</v>
      </c>
      <c r="E56">
        <v>56</v>
      </c>
      <c r="G56">
        <f t="shared" si="6"/>
        <v>63.350338164251241</v>
      </c>
      <c r="H56">
        <f t="shared" si="7"/>
        <v>68.249362294185161</v>
      </c>
    </row>
    <row r="57" spans="1:8" x14ac:dyDescent="0.35">
      <c r="A57">
        <v>57</v>
      </c>
      <c r="C57">
        <f t="shared" si="4"/>
        <v>65.753410628019282</v>
      </c>
      <c r="D57">
        <f t="shared" si="5"/>
        <v>59.618615368824194</v>
      </c>
      <c r="E57">
        <v>57</v>
      </c>
      <c r="G57">
        <f t="shared" si="6"/>
        <v>63.705314009661869</v>
      </c>
      <c r="H57">
        <f t="shared" si="7"/>
        <v>68.782318678480408</v>
      </c>
    </row>
    <row r="58" spans="1:8" x14ac:dyDescent="0.35">
      <c r="A58">
        <v>58</v>
      </c>
      <c r="C58">
        <f t="shared" si="4"/>
        <v>65.950840579710089</v>
      </c>
      <c r="D58">
        <f t="shared" si="5"/>
        <v>59.711892906051538</v>
      </c>
      <c r="E58">
        <v>58</v>
      </c>
      <c r="G58">
        <f t="shared" si="6"/>
        <v>64.060289855072497</v>
      </c>
      <c r="H58">
        <f t="shared" si="7"/>
        <v>69.317117220170331</v>
      </c>
    </row>
    <row r="59" spans="1:8" x14ac:dyDescent="0.35">
      <c r="A59">
        <v>59</v>
      </c>
      <c r="C59">
        <f t="shared" si="4"/>
        <v>66.148270531400911</v>
      </c>
      <c r="D59">
        <f t="shared" si="5"/>
        <v>59.804863640186817</v>
      </c>
      <c r="E59">
        <v>59</v>
      </c>
      <c r="G59">
        <f t="shared" si="6"/>
        <v>64.415265700483133</v>
      </c>
      <c r="H59">
        <f t="shared" si="7"/>
        <v>69.85357518444809</v>
      </c>
    </row>
    <row r="60" spans="1:8" x14ac:dyDescent="0.35">
      <c r="A60">
        <v>60</v>
      </c>
      <c r="C60">
        <f t="shared" si="4"/>
        <v>66.345700483091733</v>
      </c>
      <c r="D60">
        <f t="shared" si="5"/>
        <v>59.897542481708598</v>
      </c>
      <c r="E60">
        <v>60</v>
      </c>
      <c r="G60">
        <f t="shared" si="6"/>
        <v>64.770241545893754</v>
      </c>
      <c r="H60">
        <f t="shared" si="7"/>
        <v>70.391531851333468</v>
      </c>
    </row>
    <row r="61" spans="1:8" x14ac:dyDescent="0.35">
      <c r="A61">
        <v>61</v>
      </c>
      <c r="C61">
        <f t="shared" si="4"/>
        <v>66.543130434782555</v>
      </c>
      <c r="D61">
        <f t="shared" si="5"/>
        <v>59.989943428100538</v>
      </c>
      <c r="E61">
        <v>61</v>
      </c>
      <c r="G61">
        <f t="shared" si="6"/>
        <v>65.125217391304375</v>
      </c>
      <c r="H61">
        <f t="shared" si="7"/>
        <v>70.930845514977435</v>
      </c>
    </row>
    <row r="62" spans="1:8" x14ac:dyDescent="0.35">
      <c r="A62">
        <v>62</v>
      </c>
      <c r="C62">
        <f t="shared" si="4"/>
        <v>66.740560386473376</v>
      </c>
      <c r="D62">
        <f t="shared" si="5"/>
        <v>60.082079629668812</v>
      </c>
      <c r="E62">
        <v>62</v>
      </c>
      <c r="G62">
        <f t="shared" si="6"/>
        <v>65.48019323671501</v>
      </c>
      <c r="H62">
        <f t="shared" si="7"/>
        <v>71.471390920020269</v>
      </c>
    </row>
    <row r="63" spans="1:8" x14ac:dyDescent="0.35">
      <c r="A63">
        <v>63</v>
      </c>
      <c r="C63">
        <f t="shared" si="4"/>
        <v>66.937990338164198</v>
      </c>
      <c r="D63">
        <f t="shared" si="5"/>
        <v>60.173963450032154</v>
      </c>
      <c r="E63">
        <v>63</v>
      </c>
      <c r="G63">
        <f t="shared" si="6"/>
        <v>65.835169082125645</v>
      </c>
      <c r="H63">
        <f t="shared" si="7"/>
        <v>72.013057071415091</v>
      </c>
    </row>
    <row r="64" spans="1:8" x14ac:dyDescent="0.35">
      <c r="A64">
        <v>64</v>
      </c>
      <c r="C64">
        <f t="shared" si="4"/>
        <v>67.13542028985502</v>
      </c>
      <c r="D64">
        <f t="shared" si="5"/>
        <v>60.265606521749241</v>
      </c>
      <c r="E64">
        <v>64</v>
      </c>
      <c r="G64">
        <f t="shared" si="6"/>
        <v>66.190144927536267</v>
      </c>
      <c r="H64">
        <f t="shared" si="7"/>
        <v>72.555745362191004</v>
      </c>
    </row>
    <row r="65" spans="1:8" x14ac:dyDescent="0.35">
      <c r="A65">
        <v>65</v>
      </c>
      <c r="C65">
        <f t="shared" ref="C65:C70" si="8">54.6973333333333+(A65-1)*0.197429951690821</f>
        <v>67.332850241545842</v>
      </c>
      <c r="D65">
        <f t="shared" ref="D65:D70" si="9">0+1*C65-2.36414303262727*(1.04166666666667+(C65-55.9083333333333)^2/17.0283333333335)^0.5</f>
        <v>60.357019797506652</v>
      </c>
      <c r="E65">
        <v>65</v>
      </c>
      <c r="G65">
        <f t="shared" ref="G65:G70" si="10">43.8266666666667+(E65-1)*0.354975845410628</f>
        <v>66.545120772946888</v>
      </c>
      <c r="H65">
        <f t="shared" ref="H65:H70" si="11">0+1*G65+2.36414303262727*(1.04166666666667+(G65-55.9083333333333)^2/17.0283333333335)^0.5</f>
        <v>73.099367971279605</v>
      </c>
    </row>
    <row r="66" spans="1:8" x14ac:dyDescent="0.35">
      <c r="A66">
        <v>66</v>
      </c>
      <c r="C66">
        <f t="shared" si="8"/>
        <v>67.530280193236663</v>
      </c>
      <c r="D66">
        <f t="shared" si="9"/>
        <v>60.448213597252249</v>
      </c>
      <c r="E66">
        <v>66</v>
      </c>
      <c r="G66">
        <f t="shared" si="10"/>
        <v>66.900096618357523</v>
      </c>
      <c r="H66">
        <f t="shared" si="11"/>
        <v>73.643846490478637</v>
      </c>
    </row>
    <row r="67" spans="1:8" x14ac:dyDescent="0.35">
      <c r="A67">
        <v>67</v>
      </c>
      <c r="C67">
        <f t="shared" si="8"/>
        <v>67.727710144927485</v>
      </c>
      <c r="D67">
        <f t="shared" si="9"/>
        <v>60.539197651624129</v>
      </c>
      <c r="E67">
        <v>67</v>
      </c>
      <c r="G67">
        <f t="shared" si="10"/>
        <v>67.255072463768158</v>
      </c>
      <c r="H67">
        <f t="shared" si="11"/>
        <v>74.189110745773846</v>
      </c>
    </row>
    <row r="68" spans="1:8" x14ac:dyDescent="0.35">
      <c r="A68">
        <v>68</v>
      </c>
      <c r="C68">
        <f t="shared" si="8"/>
        <v>67.925140096618307</v>
      </c>
      <c r="D68">
        <f t="shared" si="9"/>
        <v>60.629981141993362</v>
      </c>
      <c r="E68">
        <v>68</v>
      </c>
      <c r="G68">
        <f t="shared" si="10"/>
        <v>67.610048309178779</v>
      </c>
      <c r="H68">
        <f t="shared" si="11"/>
        <v>74.735097783576336</v>
      </c>
    </row>
    <row r="69" spans="1:8" x14ac:dyDescent="0.35">
      <c r="A69">
        <v>69</v>
      </c>
      <c r="C69">
        <f t="shared" si="8"/>
        <v>68.122570048309129</v>
      </c>
      <c r="D69">
        <f t="shared" si="9"/>
        <v>60.720572737410102</v>
      </c>
      <c r="E69">
        <v>69</v>
      </c>
      <c r="G69">
        <f t="shared" si="10"/>
        <v>67.9650241545894</v>
      </c>
      <c r="H69">
        <f t="shared" si="11"/>
        <v>75.281750997010889</v>
      </c>
    </row>
    <row r="70" spans="1:8" x14ac:dyDescent="0.35">
      <c r="A70">
        <v>70</v>
      </c>
      <c r="C70">
        <f t="shared" si="8"/>
        <v>68.319999999999951</v>
      </c>
      <c r="D70">
        <f t="shared" si="9"/>
        <v>60.810980628716223</v>
      </c>
      <c r="E70">
        <v>70</v>
      </c>
      <c r="G70">
        <f t="shared" si="10"/>
        <v>68.320000000000036</v>
      </c>
      <c r="H70">
        <f t="shared" si="11"/>
        <v>75.829019371283806</v>
      </c>
    </row>
  </sheetData>
  <pageMargins left="0.7" right="0.7" top="0.75" bottom="0.75" header="0.3" footer="0.3"/>
  <ignoredErrors>
    <ignoredError sqref="I2:I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51A47-3FCB-4D68-A5B3-11FC0F3B2CFE}">
  <sheetPr codeName="XLSTAT_20240327_101716_1_HID">
    <tabColor rgb="FF007800"/>
  </sheetPr>
  <dimension ref="A1:L25"/>
  <sheetViews>
    <sheetView showGridLines="0" workbookViewId="0">
      <selection activeCell="G1" sqref="G1"/>
    </sheetView>
  </sheetViews>
  <sheetFormatPr defaultRowHeight="15.5" x14ac:dyDescent="0.35"/>
  <sheetData>
    <row r="1" spans="1:12" ht="77.5" x14ac:dyDescent="0.35">
      <c r="A1" s="82" t="s">
        <v>243</v>
      </c>
      <c r="B1" s="83" t="s">
        <v>244</v>
      </c>
      <c r="C1" s="83" t="s">
        <v>320</v>
      </c>
      <c r="D1" s="83" t="s">
        <v>345</v>
      </c>
      <c r="E1" s="83" t="s">
        <v>261</v>
      </c>
      <c r="F1" s="83" t="s">
        <v>262</v>
      </c>
      <c r="G1" s="83" t="s">
        <v>263</v>
      </c>
      <c r="H1" s="83" t="s">
        <v>264</v>
      </c>
      <c r="I1" s="83" t="s">
        <v>265</v>
      </c>
      <c r="J1" s="83" t="s">
        <v>266</v>
      </c>
      <c r="K1" s="83" t="s">
        <v>267</v>
      </c>
      <c r="L1" s="83" t="s">
        <v>268</v>
      </c>
    </row>
    <row r="2" spans="1:12" x14ac:dyDescent="0.35">
      <c r="A2" s="117" t="s">
        <v>245</v>
      </c>
      <c r="B2" s="88">
        <v>1</v>
      </c>
      <c r="C2" s="97">
        <v>55.5</v>
      </c>
      <c r="D2" s="97">
        <v>55.45</v>
      </c>
      <c r="E2" s="97">
        <v>4.9999999999997158E-2</v>
      </c>
      <c r="F2" s="97">
        <v>4.4116692988406717E-2</v>
      </c>
      <c r="G2" s="97">
        <v>0.46269140183640017</v>
      </c>
      <c r="H2" s="97">
        <v>54.484842648517869</v>
      </c>
      <c r="I2" s="97">
        <v>56.415157351482137</v>
      </c>
      <c r="J2" s="97">
        <v>1.2241663830269691</v>
      </c>
      <c r="K2" s="97">
        <v>52.896433671932513</v>
      </c>
      <c r="L2" s="97">
        <v>58.003566328067492</v>
      </c>
    </row>
    <row r="3" spans="1:12" x14ac:dyDescent="0.35">
      <c r="A3" s="81" t="s">
        <v>246</v>
      </c>
      <c r="B3" s="89">
        <v>1</v>
      </c>
      <c r="C3" s="98">
        <v>55.3</v>
      </c>
      <c r="D3" s="98">
        <v>55.45</v>
      </c>
      <c r="E3" s="98">
        <v>-0.15000000000000568</v>
      </c>
      <c r="F3" s="98">
        <v>-0.13235007896523268</v>
      </c>
      <c r="G3" s="98">
        <v>0.46269140183640017</v>
      </c>
      <c r="H3" s="98">
        <v>54.484842648517869</v>
      </c>
      <c r="I3" s="98">
        <v>56.415157351482137</v>
      </c>
      <c r="J3" s="98">
        <v>1.2241663830269691</v>
      </c>
      <c r="K3" s="98">
        <v>52.896433671932513</v>
      </c>
      <c r="L3" s="98">
        <v>58.003566328067492</v>
      </c>
    </row>
    <row r="4" spans="1:12" x14ac:dyDescent="0.35">
      <c r="A4" s="81" t="s">
        <v>247</v>
      </c>
      <c r="B4" s="89">
        <v>1</v>
      </c>
      <c r="C4" s="98">
        <v>54.7</v>
      </c>
      <c r="D4" s="98">
        <v>55.45</v>
      </c>
      <c r="E4" s="98">
        <v>-0.75</v>
      </c>
      <c r="F4" s="98">
        <v>-0.6617503948261384</v>
      </c>
      <c r="G4" s="98">
        <v>0.46269140183640017</v>
      </c>
      <c r="H4" s="98">
        <v>54.484842648517869</v>
      </c>
      <c r="I4" s="98">
        <v>56.415157351482137</v>
      </c>
      <c r="J4" s="98">
        <v>1.2241663830269691</v>
      </c>
      <c r="K4" s="98">
        <v>52.896433671932513</v>
      </c>
      <c r="L4" s="98">
        <v>58.003566328067492</v>
      </c>
    </row>
    <row r="5" spans="1:12" x14ac:dyDescent="0.35">
      <c r="A5" s="81" t="s">
        <v>248</v>
      </c>
      <c r="B5" s="89">
        <v>1</v>
      </c>
      <c r="C5" s="98">
        <v>55.3</v>
      </c>
      <c r="D5" s="98">
        <v>55.45</v>
      </c>
      <c r="E5" s="98">
        <v>-0.15000000000000568</v>
      </c>
      <c r="F5" s="98">
        <v>-0.13235007896523268</v>
      </c>
      <c r="G5" s="98">
        <v>0.46269140183640017</v>
      </c>
      <c r="H5" s="98">
        <v>54.484842648517869</v>
      </c>
      <c r="I5" s="98">
        <v>56.415157351482137</v>
      </c>
      <c r="J5" s="98">
        <v>1.2241663830269691</v>
      </c>
      <c r="K5" s="98">
        <v>52.896433671932513</v>
      </c>
      <c r="L5" s="98">
        <v>58.003566328067492</v>
      </c>
    </row>
    <row r="6" spans="1:12" x14ac:dyDescent="0.35">
      <c r="A6" s="81" t="s">
        <v>249</v>
      </c>
      <c r="B6" s="89">
        <v>1</v>
      </c>
      <c r="C6" s="98">
        <v>55.8</v>
      </c>
      <c r="D6" s="98">
        <v>55.45</v>
      </c>
      <c r="E6" s="98">
        <v>0.34999999999999432</v>
      </c>
      <c r="F6" s="98">
        <v>0.30881685091885958</v>
      </c>
      <c r="G6" s="98">
        <v>0.46269140183640017</v>
      </c>
      <c r="H6" s="98">
        <v>54.484842648517869</v>
      </c>
      <c r="I6" s="98">
        <v>56.415157351482137</v>
      </c>
      <c r="J6" s="98">
        <v>1.2241663830269691</v>
      </c>
      <c r="K6" s="98">
        <v>52.896433671932513</v>
      </c>
      <c r="L6" s="98">
        <v>58.003566328067492</v>
      </c>
    </row>
    <row r="7" spans="1:12" x14ac:dyDescent="0.35">
      <c r="A7" s="81" t="s">
        <v>250</v>
      </c>
      <c r="B7" s="89">
        <v>1</v>
      </c>
      <c r="C7" s="98">
        <v>56.1</v>
      </c>
      <c r="D7" s="98">
        <v>55.45</v>
      </c>
      <c r="E7" s="98">
        <v>0.64999999999999858</v>
      </c>
      <c r="F7" s="98">
        <v>0.57351700884931867</v>
      </c>
      <c r="G7" s="98">
        <v>0.46269140183640017</v>
      </c>
      <c r="H7" s="98">
        <v>54.484842648517869</v>
      </c>
      <c r="I7" s="98">
        <v>56.415157351482137</v>
      </c>
      <c r="J7" s="98">
        <v>1.2241663830269691</v>
      </c>
      <c r="K7" s="98">
        <v>52.896433671932513</v>
      </c>
      <c r="L7" s="98">
        <v>58.003566328067492</v>
      </c>
    </row>
    <row r="8" spans="1:12" x14ac:dyDescent="0.35">
      <c r="A8" s="81" t="s">
        <v>251</v>
      </c>
      <c r="B8" s="89">
        <v>1</v>
      </c>
      <c r="C8" s="98">
        <v>58.2</v>
      </c>
      <c r="D8" s="98">
        <v>56.933333333333323</v>
      </c>
      <c r="E8" s="98">
        <v>1.2666666666666799</v>
      </c>
      <c r="F8" s="98">
        <v>1.117622889039712</v>
      </c>
      <c r="G8" s="98">
        <v>0.46269140183640017</v>
      </c>
      <c r="H8" s="98">
        <v>55.968175981851189</v>
      </c>
      <c r="I8" s="98">
        <v>57.898490684815457</v>
      </c>
      <c r="J8" s="98">
        <v>1.2241663830269691</v>
      </c>
      <c r="K8" s="98">
        <v>54.379767005265833</v>
      </c>
      <c r="L8" s="98">
        <v>59.486899661400813</v>
      </c>
    </row>
    <row r="9" spans="1:12" x14ac:dyDescent="0.35">
      <c r="A9" s="81" t="s">
        <v>252</v>
      </c>
      <c r="B9" s="89">
        <v>1</v>
      </c>
      <c r="C9" s="98">
        <v>56.1</v>
      </c>
      <c r="D9" s="98">
        <v>56.933333333333323</v>
      </c>
      <c r="E9" s="98">
        <v>-0.83333333333332149</v>
      </c>
      <c r="F9" s="98">
        <v>-0.73527821647347669</v>
      </c>
      <c r="G9" s="98">
        <v>0.46269140183640017</v>
      </c>
      <c r="H9" s="98">
        <v>55.968175981851189</v>
      </c>
      <c r="I9" s="98">
        <v>57.898490684815457</v>
      </c>
      <c r="J9" s="98">
        <v>1.2241663830269691</v>
      </c>
      <c r="K9" s="98">
        <v>54.379767005265833</v>
      </c>
      <c r="L9" s="98">
        <v>59.486899661400813</v>
      </c>
    </row>
    <row r="10" spans="1:12" x14ac:dyDescent="0.35">
      <c r="A10" s="81" t="s">
        <v>253</v>
      </c>
      <c r="B10" s="89">
        <v>1</v>
      </c>
      <c r="C10" s="98">
        <v>54.7</v>
      </c>
      <c r="D10" s="98">
        <v>56.933333333333323</v>
      </c>
      <c r="E10" s="98">
        <v>-2.2333333333333201</v>
      </c>
      <c r="F10" s="98">
        <v>-1.9705456201489338</v>
      </c>
      <c r="G10" s="98">
        <v>0.46269140183640017</v>
      </c>
      <c r="H10" s="98">
        <v>55.968175981851189</v>
      </c>
      <c r="I10" s="98">
        <v>57.898490684815457</v>
      </c>
      <c r="J10" s="98">
        <v>1.2241663830269691</v>
      </c>
      <c r="K10" s="98">
        <v>54.379767005265833</v>
      </c>
      <c r="L10" s="98">
        <v>59.486899661400813</v>
      </c>
    </row>
    <row r="11" spans="1:12" x14ac:dyDescent="0.35">
      <c r="A11" s="81" t="s">
        <v>254</v>
      </c>
      <c r="B11" s="89">
        <v>1</v>
      </c>
      <c r="C11" s="98">
        <v>56.2</v>
      </c>
      <c r="D11" s="98">
        <v>56.933333333333323</v>
      </c>
      <c r="E11" s="98">
        <v>-0.73333333333332007</v>
      </c>
      <c r="F11" s="98">
        <v>-0.64704483049665695</v>
      </c>
      <c r="G11" s="98">
        <v>0.46269140183640017</v>
      </c>
      <c r="H11" s="98">
        <v>55.968175981851189</v>
      </c>
      <c r="I11" s="98">
        <v>57.898490684815457</v>
      </c>
      <c r="J11" s="98">
        <v>1.2241663830269691</v>
      </c>
      <c r="K11" s="98">
        <v>54.379767005265833</v>
      </c>
      <c r="L11" s="98">
        <v>59.486899661400813</v>
      </c>
    </row>
    <row r="12" spans="1:12" x14ac:dyDescent="0.35">
      <c r="A12" s="81" t="s">
        <v>255</v>
      </c>
      <c r="B12" s="89">
        <v>1</v>
      </c>
      <c r="C12" s="98">
        <v>58.4</v>
      </c>
      <c r="D12" s="98">
        <v>56.933333333333323</v>
      </c>
      <c r="E12" s="98">
        <v>1.4666666666666757</v>
      </c>
      <c r="F12" s="98">
        <v>1.2940896609933452</v>
      </c>
      <c r="G12" s="98">
        <v>0.46269140183640017</v>
      </c>
      <c r="H12" s="98">
        <v>55.968175981851189</v>
      </c>
      <c r="I12" s="98">
        <v>57.898490684815457</v>
      </c>
      <c r="J12" s="98">
        <v>1.2241663830269691</v>
      </c>
      <c r="K12" s="98">
        <v>54.379767005265833</v>
      </c>
      <c r="L12" s="98">
        <v>59.486899661400813</v>
      </c>
    </row>
    <row r="13" spans="1:12" x14ac:dyDescent="0.35">
      <c r="A13" s="81" t="s">
        <v>256</v>
      </c>
      <c r="B13" s="89">
        <v>1</v>
      </c>
      <c r="C13" s="98">
        <v>58</v>
      </c>
      <c r="D13" s="98">
        <v>56.933333333333323</v>
      </c>
      <c r="E13" s="98">
        <v>1.0666666666666771</v>
      </c>
      <c r="F13" s="98">
        <v>0.94115611708607272</v>
      </c>
      <c r="G13" s="98">
        <v>0.46269140183640017</v>
      </c>
      <c r="H13" s="98">
        <v>55.968175981851189</v>
      </c>
      <c r="I13" s="98">
        <v>57.898490684815457</v>
      </c>
      <c r="J13" s="98">
        <v>1.2241663830269691</v>
      </c>
      <c r="K13" s="98">
        <v>54.379767005265833</v>
      </c>
      <c r="L13" s="98">
        <v>59.486899661400813</v>
      </c>
    </row>
    <row r="14" spans="1:12" x14ac:dyDescent="0.35">
      <c r="A14" s="81" t="s">
        <v>257</v>
      </c>
      <c r="B14" s="89">
        <v>1</v>
      </c>
      <c r="C14" s="98">
        <v>56.4</v>
      </c>
      <c r="D14" s="98">
        <v>56.46666666666669</v>
      </c>
      <c r="E14" s="98">
        <v>-6.6666666666691299E-2</v>
      </c>
      <c r="F14" s="98">
        <v>-5.8822257317900702E-2</v>
      </c>
      <c r="G14" s="98">
        <v>0.46269140183640012</v>
      </c>
      <c r="H14" s="98">
        <v>55.501509315184556</v>
      </c>
      <c r="I14" s="98">
        <v>57.431824018148824</v>
      </c>
      <c r="J14" s="98">
        <v>1.2241663830269691</v>
      </c>
      <c r="K14" s="98">
        <v>53.9131003385992</v>
      </c>
      <c r="L14" s="98">
        <v>59.020232994734179</v>
      </c>
    </row>
    <row r="15" spans="1:12" x14ac:dyDescent="0.35">
      <c r="A15" s="81" t="s">
        <v>258</v>
      </c>
      <c r="B15" s="89">
        <v>1</v>
      </c>
      <c r="C15" s="98">
        <v>55.9</v>
      </c>
      <c r="D15" s="98">
        <v>56.46666666666669</v>
      </c>
      <c r="E15" s="98">
        <v>-0.5666666666666913</v>
      </c>
      <c r="F15" s="98">
        <v>-0.49998918720199298</v>
      </c>
      <c r="G15" s="98">
        <v>0.46269140183640012</v>
      </c>
      <c r="H15" s="98">
        <v>55.501509315184556</v>
      </c>
      <c r="I15" s="98">
        <v>57.431824018148824</v>
      </c>
      <c r="J15" s="98">
        <v>1.2241663830269691</v>
      </c>
      <c r="K15" s="98">
        <v>53.9131003385992</v>
      </c>
      <c r="L15" s="98">
        <v>59.020232994734179</v>
      </c>
    </row>
    <row r="16" spans="1:12" x14ac:dyDescent="0.35">
      <c r="A16" s="81" t="s">
        <v>259</v>
      </c>
      <c r="B16" s="89">
        <v>1</v>
      </c>
      <c r="C16" s="98">
        <v>57.9</v>
      </c>
      <c r="D16" s="98">
        <v>56.46666666666669</v>
      </c>
      <c r="E16" s="98">
        <v>1.4333333333333087</v>
      </c>
      <c r="F16" s="98">
        <v>1.2646785323343761</v>
      </c>
      <c r="G16" s="98">
        <v>0.46269140183640012</v>
      </c>
      <c r="H16" s="98">
        <v>55.501509315184556</v>
      </c>
      <c r="I16" s="98">
        <v>57.431824018148824</v>
      </c>
      <c r="J16" s="98">
        <v>1.2241663830269691</v>
      </c>
      <c r="K16" s="98">
        <v>53.9131003385992</v>
      </c>
      <c r="L16" s="98">
        <v>59.020232994734179</v>
      </c>
    </row>
    <row r="17" spans="1:12" x14ac:dyDescent="0.35">
      <c r="A17" s="81" t="s">
        <v>336</v>
      </c>
      <c r="B17" s="89">
        <v>1</v>
      </c>
      <c r="C17" s="98">
        <v>56.5</v>
      </c>
      <c r="D17" s="98">
        <v>56.46666666666669</v>
      </c>
      <c r="E17" s="98">
        <v>3.3333333333310122E-2</v>
      </c>
      <c r="F17" s="98">
        <v>2.9411128658919004E-2</v>
      </c>
      <c r="G17" s="98">
        <v>0.46269140183640012</v>
      </c>
      <c r="H17" s="98">
        <v>55.501509315184556</v>
      </c>
      <c r="I17" s="98">
        <v>57.431824018148824</v>
      </c>
      <c r="J17" s="98">
        <v>1.2241663830269691</v>
      </c>
      <c r="K17" s="98">
        <v>53.9131003385992</v>
      </c>
      <c r="L17" s="98">
        <v>59.020232994734179</v>
      </c>
    </row>
    <row r="18" spans="1:12" x14ac:dyDescent="0.35">
      <c r="A18" s="81" t="s">
        <v>337</v>
      </c>
      <c r="B18" s="89">
        <v>1</v>
      </c>
      <c r="C18" s="98">
        <v>57.1</v>
      </c>
      <c r="D18" s="98">
        <v>56.46666666666669</v>
      </c>
      <c r="E18" s="98">
        <v>0.63333333333331154</v>
      </c>
      <c r="F18" s="98">
        <v>0.558811444519831</v>
      </c>
      <c r="G18" s="98">
        <v>0.46269140183640012</v>
      </c>
      <c r="H18" s="98">
        <v>55.501509315184556</v>
      </c>
      <c r="I18" s="98">
        <v>57.431824018148824</v>
      </c>
      <c r="J18" s="98">
        <v>1.2241663830269691</v>
      </c>
      <c r="K18" s="98">
        <v>53.9131003385992</v>
      </c>
      <c r="L18" s="98">
        <v>59.020232994734179</v>
      </c>
    </row>
    <row r="19" spans="1:12" x14ac:dyDescent="0.35">
      <c r="A19" s="81" t="s">
        <v>338</v>
      </c>
      <c r="B19" s="89">
        <v>1</v>
      </c>
      <c r="C19" s="98">
        <v>55</v>
      </c>
      <c r="D19" s="98">
        <v>56.46666666666669</v>
      </c>
      <c r="E19" s="98">
        <v>-1.4666666666666899</v>
      </c>
      <c r="F19" s="98">
        <v>-1.2940896609933576</v>
      </c>
      <c r="G19" s="98">
        <v>0.46269140183640012</v>
      </c>
      <c r="H19" s="98">
        <v>55.501509315184556</v>
      </c>
      <c r="I19" s="98">
        <v>57.431824018148824</v>
      </c>
      <c r="J19" s="98">
        <v>1.2241663830269691</v>
      </c>
      <c r="K19" s="98">
        <v>53.9131003385992</v>
      </c>
      <c r="L19" s="98">
        <v>59.020232994734179</v>
      </c>
    </row>
    <row r="20" spans="1:12" x14ac:dyDescent="0.35">
      <c r="A20" s="81" t="s">
        <v>339</v>
      </c>
      <c r="B20" s="89">
        <v>1</v>
      </c>
      <c r="C20" s="98">
        <v>53.8</v>
      </c>
      <c r="D20" s="98">
        <v>54.783333333333324</v>
      </c>
      <c r="E20" s="98">
        <v>-0.98333333333332718</v>
      </c>
      <c r="F20" s="98">
        <v>-0.86762829543870934</v>
      </c>
      <c r="G20" s="98">
        <v>0.46269140183640017</v>
      </c>
      <c r="H20" s="98">
        <v>53.818175981851191</v>
      </c>
      <c r="I20" s="98">
        <v>55.748490684815458</v>
      </c>
      <c r="J20" s="98">
        <v>1.2241663830269691</v>
      </c>
      <c r="K20" s="98">
        <v>52.229767005265835</v>
      </c>
      <c r="L20" s="98">
        <v>57.336899661400814</v>
      </c>
    </row>
    <row r="21" spans="1:12" x14ac:dyDescent="0.35">
      <c r="A21" s="81" t="s">
        <v>340</v>
      </c>
      <c r="B21" s="89">
        <v>1</v>
      </c>
      <c r="C21" s="98">
        <v>56.6</v>
      </c>
      <c r="D21" s="98">
        <v>54.783333333333324</v>
      </c>
      <c r="E21" s="98">
        <v>1.8166666666666771</v>
      </c>
      <c r="F21" s="98">
        <v>1.602906511912211</v>
      </c>
      <c r="G21" s="98">
        <v>0.46269140183640017</v>
      </c>
      <c r="H21" s="98">
        <v>53.818175981851191</v>
      </c>
      <c r="I21" s="98">
        <v>55.748490684815458</v>
      </c>
      <c r="J21" s="98">
        <v>1.2241663830269691</v>
      </c>
      <c r="K21" s="98">
        <v>52.229767005265835</v>
      </c>
      <c r="L21" s="98">
        <v>57.336899661400814</v>
      </c>
    </row>
    <row r="22" spans="1:12" x14ac:dyDescent="0.35">
      <c r="A22" s="81" t="s">
        <v>341</v>
      </c>
      <c r="B22" s="89">
        <v>1</v>
      </c>
      <c r="C22" s="98">
        <v>54.3</v>
      </c>
      <c r="D22" s="98">
        <v>54.783333333333324</v>
      </c>
      <c r="E22" s="98">
        <v>-0.48333333333332718</v>
      </c>
      <c r="F22" s="98">
        <v>-0.42646136555461706</v>
      </c>
      <c r="G22" s="98">
        <v>0.46269140183640017</v>
      </c>
      <c r="H22" s="98">
        <v>53.818175981851191</v>
      </c>
      <c r="I22" s="98">
        <v>55.748490684815458</v>
      </c>
      <c r="J22" s="98">
        <v>1.2241663830269691</v>
      </c>
      <c r="K22" s="98">
        <v>52.229767005265835</v>
      </c>
      <c r="L22" s="98">
        <v>57.336899661400814</v>
      </c>
    </row>
    <row r="23" spans="1:12" x14ac:dyDescent="0.35">
      <c r="A23" s="81" t="s">
        <v>342</v>
      </c>
      <c r="B23" s="89">
        <v>1</v>
      </c>
      <c r="C23" s="98">
        <v>53.2</v>
      </c>
      <c r="D23" s="98">
        <v>54.783333333333324</v>
      </c>
      <c r="E23" s="98">
        <v>-1.5833333333333215</v>
      </c>
      <c r="F23" s="98">
        <v>-1.3970286112996151</v>
      </c>
      <c r="G23" s="98">
        <v>0.46269140183640017</v>
      </c>
      <c r="H23" s="98">
        <v>53.818175981851191</v>
      </c>
      <c r="I23" s="98">
        <v>55.748490684815458</v>
      </c>
      <c r="J23" s="98">
        <v>1.2241663830269691</v>
      </c>
      <c r="K23" s="98">
        <v>52.229767005265835</v>
      </c>
      <c r="L23" s="98">
        <v>57.336899661400814</v>
      </c>
    </row>
    <row r="24" spans="1:12" x14ac:dyDescent="0.35">
      <c r="A24" s="81" t="s">
        <v>343</v>
      </c>
      <c r="B24" s="89">
        <v>1</v>
      </c>
      <c r="C24" s="98">
        <v>56</v>
      </c>
      <c r="D24" s="98">
        <v>54.783333333333324</v>
      </c>
      <c r="E24" s="98">
        <v>1.2166666666666757</v>
      </c>
      <c r="F24" s="98">
        <v>1.073506196051299</v>
      </c>
      <c r="G24" s="98">
        <v>0.46269140183640017</v>
      </c>
      <c r="H24" s="98">
        <v>53.818175981851191</v>
      </c>
      <c r="I24" s="98">
        <v>55.748490684815458</v>
      </c>
      <c r="J24" s="98">
        <v>1.2241663830269691</v>
      </c>
      <c r="K24" s="98">
        <v>52.229767005265835</v>
      </c>
      <c r="L24" s="98">
        <v>57.336899661400814</v>
      </c>
    </row>
    <row r="25" spans="1:12" ht="16" thickBot="1" x14ac:dyDescent="0.4">
      <c r="A25" s="115" t="s">
        <v>344</v>
      </c>
      <c r="B25" s="90">
        <v>1</v>
      </c>
      <c r="C25" s="99">
        <v>54.8</v>
      </c>
      <c r="D25" s="99">
        <v>54.783333333333324</v>
      </c>
      <c r="E25" s="99">
        <v>1.6666666666672825E-2</v>
      </c>
      <c r="F25" s="99">
        <v>1.4705564329475175E-2</v>
      </c>
      <c r="G25" s="99">
        <v>0.46269140183640017</v>
      </c>
      <c r="H25" s="99">
        <v>53.818175981851191</v>
      </c>
      <c r="I25" s="99">
        <v>55.748490684815458</v>
      </c>
      <c r="J25" s="99">
        <v>1.2241663830269691</v>
      </c>
      <c r="K25" s="99">
        <v>52.229767005265835</v>
      </c>
      <c r="L25" s="99">
        <v>57.336899661400814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1D724-17CA-475B-8419-F5F4EE328D10}">
  <sheetPr codeName="XLSTAT_20240327_095704_1">
    <tabColor rgb="FF007800"/>
  </sheetPr>
  <dimension ref="B1:J308"/>
  <sheetViews>
    <sheetView showGridLines="0" topLeftCell="A272" zoomScaleNormal="100" workbookViewId="0">
      <selection activeCell="G312" sqref="G312"/>
    </sheetView>
  </sheetViews>
  <sheetFormatPr defaultRowHeight="15.5" x14ac:dyDescent="0.35"/>
  <cols>
    <col min="1" max="1" width="4.58203125" customWidth="1"/>
    <col min="2" max="2" width="8.6640625" customWidth="1"/>
    <col min="6" max="6" width="9.25" bestFit="1" customWidth="1"/>
  </cols>
  <sheetData>
    <row r="1" spans="2:9" x14ac:dyDescent="0.35">
      <c r="B1" t="s">
        <v>318</v>
      </c>
    </row>
    <row r="2" spans="2:9" x14ac:dyDescent="0.35">
      <c r="B2" t="s">
        <v>176</v>
      </c>
    </row>
    <row r="3" spans="2:9" x14ac:dyDescent="0.35">
      <c r="B3" t="s">
        <v>177</v>
      </c>
    </row>
    <row r="4" spans="2:9" x14ac:dyDescent="0.35">
      <c r="B4" t="s">
        <v>178</v>
      </c>
    </row>
    <row r="5" spans="2:9" x14ac:dyDescent="0.35">
      <c r="B5" t="s">
        <v>179</v>
      </c>
    </row>
    <row r="6" spans="2:9" x14ac:dyDescent="0.35">
      <c r="B6" t="s">
        <v>180</v>
      </c>
    </row>
    <row r="7" spans="2:9" x14ac:dyDescent="0.35">
      <c r="B7" t="s">
        <v>181</v>
      </c>
    </row>
    <row r="8" spans="2:9" ht="38" customHeight="1" x14ac:dyDescent="0.35"/>
    <row r="9" spans="2:9" ht="16" customHeight="1" x14ac:dyDescent="0.35">
      <c r="B9" s="58"/>
    </row>
    <row r="12" spans="2:9" x14ac:dyDescent="0.35">
      <c r="B12" t="s">
        <v>182</v>
      </c>
    </row>
    <row r="13" spans="2:9" ht="16" thickBot="1" x14ac:dyDescent="0.4"/>
    <row r="14" spans="2:9" ht="31" customHeight="1" x14ac:dyDescent="0.35">
      <c r="B14" s="82" t="s">
        <v>183</v>
      </c>
      <c r="C14" s="83" t="s">
        <v>184</v>
      </c>
      <c r="D14" s="83" t="s">
        <v>185</v>
      </c>
      <c r="E14" s="83" t="s">
        <v>186</v>
      </c>
      <c r="F14" s="83" t="s">
        <v>187</v>
      </c>
      <c r="G14" s="83" t="s">
        <v>188</v>
      </c>
      <c r="H14" s="83" t="s">
        <v>189</v>
      </c>
      <c r="I14" s="83" t="s">
        <v>190</v>
      </c>
    </row>
    <row r="15" spans="2:9" ht="16" thickBot="1" x14ac:dyDescent="0.4">
      <c r="B15" s="84" t="s">
        <v>175</v>
      </c>
      <c r="C15" s="85">
        <v>15</v>
      </c>
      <c r="D15" s="85">
        <v>0</v>
      </c>
      <c r="E15" s="85">
        <v>15</v>
      </c>
      <c r="F15" s="86">
        <v>4.3499999999999996</v>
      </c>
      <c r="G15" s="86">
        <v>6.2</v>
      </c>
      <c r="H15" s="86">
        <v>5.0060000000000002</v>
      </c>
      <c r="I15" s="86">
        <v>0.67059461886980787</v>
      </c>
    </row>
    <row r="18" spans="2:8" x14ac:dyDescent="0.35">
      <c r="B18" t="s">
        <v>191</v>
      </c>
    </row>
    <row r="19" spans="2:8" ht="16" thickBot="1" x14ac:dyDescent="0.4"/>
    <row r="20" spans="2:8" ht="31" x14ac:dyDescent="0.35">
      <c r="B20" s="83" t="s">
        <v>183</v>
      </c>
      <c r="C20" s="83" t="s">
        <v>193</v>
      </c>
      <c r="D20" s="83" t="s">
        <v>194</v>
      </c>
      <c r="E20" s="83" t="s">
        <v>195</v>
      </c>
      <c r="F20" s="83" t="s">
        <v>196</v>
      </c>
    </row>
    <row r="21" spans="2:8" x14ac:dyDescent="0.35">
      <c r="B21" s="91" t="s">
        <v>0</v>
      </c>
      <c r="C21" s="94" t="s">
        <v>70</v>
      </c>
      <c r="D21" s="88">
        <v>3</v>
      </c>
      <c r="E21" s="88">
        <v>3</v>
      </c>
      <c r="F21" s="97">
        <v>20</v>
      </c>
    </row>
    <row r="22" spans="2:8" x14ac:dyDescent="0.35">
      <c r="B22" s="92" t="s">
        <v>192</v>
      </c>
      <c r="C22" s="95" t="s">
        <v>73</v>
      </c>
      <c r="D22" s="89">
        <v>3</v>
      </c>
      <c r="E22" s="89">
        <v>3</v>
      </c>
      <c r="F22" s="98">
        <v>20</v>
      </c>
    </row>
    <row r="23" spans="2:8" x14ac:dyDescent="0.35">
      <c r="B23" s="92" t="s">
        <v>192</v>
      </c>
      <c r="C23" s="95" t="s">
        <v>71</v>
      </c>
      <c r="D23" s="89">
        <v>3</v>
      </c>
      <c r="E23" s="89">
        <v>3</v>
      </c>
      <c r="F23" s="98">
        <v>20</v>
      </c>
    </row>
    <row r="24" spans="2:8" x14ac:dyDescent="0.35">
      <c r="B24" s="92" t="s">
        <v>192</v>
      </c>
      <c r="C24" s="95" t="s">
        <v>72</v>
      </c>
      <c r="D24" s="89">
        <v>3</v>
      </c>
      <c r="E24" s="89">
        <v>3</v>
      </c>
      <c r="F24" s="98">
        <v>20</v>
      </c>
    </row>
    <row r="25" spans="2:8" ht="16" thickBot="1" x14ac:dyDescent="0.4">
      <c r="B25" s="93" t="s">
        <v>192</v>
      </c>
      <c r="C25" s="96" t="s">
        <v>69</v>
      </c>
      <c r="D25" s="90">
        <v>3</v>
      </c>
      <c r="E25" s="90">
        <v>3</v>
      </c>
      <c r="F25" s="99">
        <v>20</v>
      </c>
    </row>
    <row r="26" spans="2:8" x14ac:dyDescent="0.35">
      <c r="B26" s="100"/>
      <c r="C26" s="100"/>
      <c r="D26" s="100"/>
      <c r="E26" s="100"/>
      <c r="F26" s="100"/>
    </row>
    <row r="28" spans="2:8" x14ac:dyDescent="0.35">
      <c r="B28" s="1" t="s">
        <v>197</v>
      </c>
    </row>
    <row r="29" spans="2:8" ht="16" thickBot="1" x14ac:dyDescent="0.4"/>
    <row r="30" spans="2:8" ht="31" x14ac:dyDescent="0.35">
      <c r="B30" s="82"/>
      <c r="C30" s="102" t="s">
        <v>198</v>
      </c>
      <c r="D30" s="102" t="s">
        <v>199</v>
      </c>
      <c r="E30" s="102" t="s">
        <v>200</v>
      </c>
      <c r="F30" s="102" t="s">
        <v>201</v>
      </c>
      <c r="G30" s="102" t="s">
        <v>202</v>
      </c>
      <c r="H30" s="103" t="s">
        <v>175</v>
      </c>
    </row>
    <row r="31" spans="2:8" x14ac:dyDescent="0.35">
      <c r="B31" s="104" t="s">
        <v>198</v>
      </c>
      <c r="C31" s="111">
        <v>1</v>
      </c>
      <c r="D31" s="106">
        <v>-0.25</v>
      </c>
      <c r="E31" s="106">
        <v>-0.25</v>
      </c>
      <c r="F31" s="106">
        <v>-0.25</v>
      </c>
      <c r="G31" s="106">
        <v>-0.25</v>
      </c>
      <c r="H31" s="107">
        <v>-0.34163973174699841</v>
      </c>
    </row>
    <row r="32" spans="2:8" x14ac:dyDescent="0.35">
      <c r="B32" s="101" t="s">
        <v>199</v>
      </c>
      <c r="C32" s="108">
        <v>-0.25</v>
      </c>
      <c r="D32" s="112">
        <v>1</v>
      </c>
      <c r="E32" s="108">
        <v>-0.25</v>
      </c>
      <c r="F32" s="108">
        <v>-0.25</v>
      </c>
      <c r="G32" s="108">
        <v>-0.25</v>
      </c>
      <c r="H32" s="109">
        <v>0.91378337888956107</v>
      </c>
    </row>
    <row r="33" spans="2:8" x14ac:dyDescent="0.35">
      <c r="B33" s="101" t="s">
        <v>200</v>
      </c>
      <c r="C33" s="108">
        <v>-0.25</v>
      </c>
      <c r="D33" s="108">
        <v>-0.25</v>
      </c>
      <c r="E33" s="112">
        <v>1</v>
      </c>
      <c r="F33" s="108">
        <v>-0.25</v>
      </c>
      <c r="G33" s="108">
        <v>-0.25</v>
      </c>
      <c r="H33" s="109">
        <v>-0.18985701960036525</v>
      </c>
    </row>
    <row r="34" spans="2:8" x14ac:dyDescent="0.35">
      <c r="B34" s="101" t="s">
        <v>201</v>
      </c>
      <c r="C34" s="108">
        <v>-0.25</v>
      </c>
      <c r="D34" s="108">
        <v>-0.25</v>
      </c>
      <c r="E34" s="108">
        <v>-0.25</v>
      </c>
      <c r="F34" s="112">
        <v>1</v>
      </c>
      <c r="G34" s="108">
        <v>-0.25</v>
      </c>
      <c r="H34" s="109">
        <v>0.11628099303436983</v>
      </c>
    </row>
    <row r="35" spans="2:8" x14ac:dyDescent="0.35">
      <c r="B35" s="101" t="s">
        <v>202</v>
      </c>
      <c r="C35" s="108">
        <v>-0.25</v>
      </c>
      <c r="D35" s="108">
        <v>-0.25</v>
      </c>
      <c r="E35" s="108">
        <v>-0.25</v>
      </c>
      <c r="F35" s="108">
        <v>-0.25</v>
      </c>
      <c r="G35" s="112">
        <v>1</v>
      </c>
      <c r="H35" s="109">
        <v>-0.49856762057656773</v>
      </c>
    </row>
    <row r="36" spans="2:8" ht="16" thickBot="1" x14ac:dyDescent="0.4">
      <c r="B36" s="105" t="s">
        <v>175</v>
      </c>
      <c r="C36" s="110">
        <v>-0.34163973174699841</v>
      </c>
      <c r="D36" s="110">
        <v>0.91378337888956107</v>
      </c>
      <c r="E36" s="110">
        <v>-0.18985701960036525</v>
      </c>
      <c r="F36" s="110">
        <v>0.11628099303436983</v>
      </c>
      <c r="G36" s="110">
        <v>-0.49856762057656773</v>
      </c>
      <c r="H36" s="113">
        <v>1</v>
      </c>
    </row>
    <row r="39" spans="2:8" x14ac:dyDescent="0.35">
      <c r="B39" s="1" t="s">
        <v>203</v>
      </c>
    </row>
    <row r="41" spans="2:8" x14ac:dyDescent="0.35">
      <c r="B41" t="s">
        <v>204</v>
      </c>
    </row>
    <row r="42" spans="2:8" ht="16" thickBot="1" x14ac:dyDescent="0.4"/>
    <row r="43" spans="2:8" x14ac:dyDescent="0.35">
      <c r="B43" s="114" t="s">
        <v>184</v>
      </c>
      <c r="C43" s="116">
        <v>15</v>
      </c>
    </row>
    <row r="44" spans="2:8" x14ac:dyDescent="0.35">
      <c r="B44" s="81" t="s">
        <v>205</v>
      </c>
      <c r="C44" s="89">
        <v>15</v>
      </c>
    </row>
    <row r="45" spans="2:8" x14ac:dyDescent="0.35">
      <c r="B45" s="81" t="s">
        <v>206</v>
      </c>
      <c r="C45" s="89">
        <v>10</v>
      </c>
    </row>
    <row r="46" spans="2:8" x14ac:dyDescent="0.35">
      <c r="B46" s="81" t="s">
        <v>207</v>
      </c>
      <c r="C46" s="98">
        <v>0.99988351949036591</v>
      </c>
    </row>
    <row r="47" spans="2:8" x14ac:dyDescent="0.35">
      <c r="B47" s="81" t="s">
        <v>208</v>
      </c>
      <c r="C47" s="98">
        <v>0.9998369272865123</v>
      </c>
    </row>
    <row r="48" spans="2:8" x14ac:dyDescent="0.35">
      <c r="B48" s="81" t="s">
        <v>209</v>
      </c>
      <c r="C48" s="98">
        <v>7.3333333333407477E-5</v>
      </c>
    </row>
    <row r="49" spans="2:8" x14ac:dyDescent="0.35">
      <c r="B49" s="81" t="s">
        <v>210</v>
      </c>
      <c r="C49" s="98">
        <v>8.5634883857810817E-3</v>
      </c>
    </row>
    <row r="50" spans="2:8" x14ac:dyDescent="0.35">
      <c r="B50" s="81" t="s">
        <v>211</v>
      </c>
      <c r="C50" s="98">
        <v>0.11684780712616349</v>
      </c>
    </row>
    <row r="51" spans="2:8" x14ac:dyDescent="0.35">
      <c r="B51" s="81" t="s">
        <v>212</v>
      </c>
      <c r="C51" s="98">
        <v>2.924242424242427</v>
      </c>
    </row>
    <row r="52" spans="2:8" x14ac:dyDescent="0.35">
      <c r="B52" s="81" t="s">
        <v>213</v>
      </c>
      <c r="C52" s="98">
        <v>5</v>
      </c>
    </row>
    <row r="53" spans="2:8" x14ac:dyDescent="0.35">
      <c r="B53" s="81" t="s">
        <v>214</v>
      </c>
      <c r="C53" s="98">
        <v>-138.88940612580765</v>
      </c>
    </row>
    <row r="54" spans="2:8" x14ac:dyDescent="0.35">
      <c r="B54" s="81" t="s">
        <v>215</v>
      </c>
      <c r="C54" s="98">
        <v>-132.222739459141</v>
      </c>
    </row>
    <row r="55" spans="2:8" x14ac:dyDescent="0.35">
      <c r="B55" s="81" t="s">
        <v>216</v>
      </c>
      <c r="C55" s="98">
        <v>-135.34915512029661</v>
      </c>
    </row>
    <row r="56" spans="2:8" ht="16" thickBot="1" x14ac:dyDescent="0.4">
      <c r="B56" s="115" t="s">
        <v>217</v>
      </c>
      <c r="C56" s="99">
        <v>2.3296101926822965E-4</v>
      </c>
    </row>
    <row r="59" spans="2:8" x14ac:dyDescent="0.35">
      <c r="B59" t="s">
        <v>218</v>
      </c>
    </row>
    <row r="60" spans="2:8" ht="16" thickBot="1" x14ac:dyDescent="0.4"/>
    <row r="61" spans="2:8" ht="46.5" x14ac:dyDescent="0.35">
      <c r="B61" s="82" t="s">
        <v>219</v>
      </c>
      <c r="C61" s="83" t="s">
        <v>206</v>
      </c>
      <c r="D61" s="83" t="s">
        <v>220</v>
      </c>
      <c r="E61" s="83" t="s">
        <v>221</v>
      </c>
      <c r="F61" s="83" t="s">
        <v>222</v>
      </c>
      <c r="G61" s="83" t="s">
        <v>223</v>
      </c>
      <c r="H61" s="83" t="s">
        <v>224</v>
      </c>
    </row>
    <row r="62" spans="2:8" x14ac:dyDescent="0.35">
      <c r="B62" s="117" t="s">
        <v>225</v>
      </c>
      <c r="C62" s="97">
        <v>4</v>
      </c>
      <c r="D62" s="97">
        <v>6.2950266666666659</v>
      </c>
      <c r="E62" s="97">
        <v>1.5737566666666665</v>
      </c>
      <c r="F62" s="97">
        <v>21460.318181796483</v>
      </c>
      <c r="G62" s="120">
        <v>1.2863981394896945E-19</v>
      </c>
      <c r="H62" s="94" t="s">
        <v>228</v>
      </c>
    </row>
    <row r="63" spans="2:8" x14ac:dyDescent="0.35">
      <c r="B63" s="81" t="s">
        <v>226</v>
      </c>
      <c r="C63" s="98">
        <v>10</v>
      </c>
      <c r="D63" s="98">
        <v>7.3333333333407472E-4</v>
      </c>
      <c r="E63" s="98">
        <v>7.3333333333407477E-5</v>
      </c>
      <c r="F63" s="98"/>
      <c r="G63" s="121"/>
      <c r="H63" s="95" t="s">
        <v>192</v>
      </c>
    </row>
    <row r="64" spans="2:8" ht="16" thickBot="1" x14ac:dyDescent="0.4">
      <c r="B64" s="115" t="s">
        <v>227</v>
      </c>
      <c r="C64" s="99">
        <v>14</v>
      </c>
      <c r="D64" s="99">
        <v>6.2957599999999996</v>
      </c>
      <c r="E64" s="99"/>
      <c r="F64" s="99"/>
      <c r="G64" s="122"/>
      <c r="H64" s="96" t="s">
        <v>192</v>
      </c>
    </row>
    <row r="65" spans="2:9" x14ac:dyDescent="0.35">
      <c r="B65" s="123" t="s">
        <v>229</v>
      </c>
    </row>
    <row r="66" spans="2:9" x14ac:dyDescent="0.35">
      <c r="B66" s="123" t="s">
        <v>230</v>
      </c>
    </row>
    <row r="69" spans="2:9" x14ac:dyDescent="0.35">
      <c r="B69" t="s">
        <v>231</v>
      </c>
    </row>
    <row r="70" spans="2:9" ht="16" thickBot="1" x14ac:dyDescent="0.4"/>
    <row r="71" spans="2:9" ht="46.5" x14ac:dyDescent="0.35">
      <c r="B71" s="82" t="s">
        <v>219</v>
      </c>
      <c r="C71" s="83" t="s">
        <v>232</v>
      </c>
      <c r="D71" s="83" t="s">
        <v>233</v>
      </c>
      <c r="E71" s="83" t="s">
        <v>234</v>
      </c>
      <c r="F71" s="83" t="s">
        <v>235</v>
      </c>
      <c r="G71" s="83" t="s">
        <v>236</v>
      </c>
      <c r="H71" s="83" t="s">
        <v>237</v>
      </c>
      <c r="I71" s="83" t="s">
        <v>224</v>
      </c>
    </row>
    <row r="72" spans="2:9" x14ac:dyDescent="0.35">
      <c r="B72" s="117" t="s">
        <v>238</v>
      </c>
      <c r="C72" s="97">
        <v>4.3600000000000003</v>
      </c>
      <c r="D72" s="97">
        <v>4.944132324732944E-3</v>
      </c>
      <c r="E72" s="97">
        <v>881.8534201014744</v>
      </c>
      <c r="F72" s="120">
        <v>8.6518892688056147E-26</v>
      </c>
      <c r="G72" s="97">
        <v>4.3489837867133048</v>
      </c>
      <c r="H72" s="97">
        <v>4.3710162132866959</v>
      </c>
      <c r="I72" s="94" t="s">
        <v>228</v>
      </c>
    </row>
    <row r="73" spans="2:9" x14ac:dyDescent="0.35">
      <c r="B73" s="81" t="s">
        <v>198</v>
      </c>
      <c r="C73" s="98">
        <v>0.20333333333333295</v>
      </c>
      <c r="D73" s="98">
        <v>6.992058987804548E-3</v>
      </c>
      <c r="E73" s="98">
        <v>29.080608971975796</v>
      </c>
      <c r="F73" s="121">
        <v>5.3909321451328651E-11</v>
      </c>
      <c r="G73" s="98">
        <v>0.1877540550972929</v>
      </c>
      <c r="H73" s="98">
        <v>0.218912611569373</v>
      </c>
      <c r="I73" s="95" t="s">
        <v>228</v>
      </c>
    </row>
    <row r="74" spans="2:9" x14ac:dyDescent="0.35">
      <c r="B74" s="81" t="s">
        <v>199</v>
      </c>
      <c r="C74" s="98">
        <v>1.8299999999999998</v>
      </c>
      <c r="D74" s="98">
        <v>6.992058987804548E-3</v>
      </c>
      <c r="E74" s="98">
        <v>261.72548074778263</v>
      </c>
      <c r="F74" s="121">
        <v>0</v>
      </c>
      <c r="G74" s="98">
        <v>1.8144207217639599</v>
      </c>
      <c r="H74" s="98">
        <v>1.8455792782360398</v>
      </c>
      <c r="I74" s="95" t="s">
        <v>228</v>
      </c>
    </row>
    <row r="75" spans="2:9" x14ac:dyDescent="0.35">
      <c r="B75" s="81" t="s">
        <v>200</v>
      </c>
      <c r="C75" s="98">
        <v>0.39999999999999958</v>
      </c>
      <c r="D75" s="98">
        <v>6.992058987804548E-3</v>
      </c>
      <c r="E75" s="98">
        <v>57.207755354706535</v>
      </c>
      <c r="F75" s="121">
        <v>6.4614980033184111E-14</v>
      </c>
      <c r="G75" s="98">
        <v>0.38442072176395953</v>
      </c>
      <c r="H75" s="98">
        <v>0.41557927823603963</v>
      </c>
      <c r="I75" s="95" t="s">
        <v>228</v>
      </c>
    </row>
    <row r="76" spans="2:9" x14ac:dyDescent="0.35">
      <c r="B76" s="81" t="s">
        <v>201</v>
      </c>
      <c r="C76" s="98">
        <v>0.79666666666666675</v>
      </c>
      <c r="D76" s="98">
        <v>6.992058987804548E-3</v>
      </c>
      <c r="E76" s="98">
        <v>113.93877941479064</v>
      </c>
      <c r="F76" s="121">
        <v>0</v>
      </c>
      <c r="G76" s="98">
        <v>0.78108738843062675</v>
      </c>
      <c r="H76" s="98">
        <v>0.81224594490270674</v>
      </c>
      <c r="I76" s="95" t="s">
        <v>228</v>
      </c>
    </row>
    <row r="77" spans="2:9" ht="16" thickBot="1" x14ac:dyDescent="0.4">
      <c r="B77" s="115" t="s">
        <v>202</v>
      </c>
      <c r="C77" s="99">
        <v>0</v>
      </c>
      <c r="D77" s="99">
        <v>0</v>
      </c>
      <c r="E77" s="99"/>
      <c r="F77" s="122"/>
      <c r="G77" s="99"/>
      <c r="H77" s="99"/>
      <c r="I77" s="96" t="s">
        <v>192</v>
      </c>
    </row>
    <row r="78" spans="2:9" x14ac:dyDescent="0.35">
      <c r="B78" s="123" t="s">
        <v>230</v>
      </c>
    </row>
    <row r="81" spans="2:9" x14ac:dyDescent="0.35">
      <c r="B81" t="s">
        <v>239</v>
      </c>
    </row>
    <row r="83" spans="2:9" x14ac:dyDescent="0.35">
      <c r="B83" t="s">
        <v>240</v>
      </c>
    </row>
    <row r="86" spans="2:9" x14ac:dyDescent="0.35">
      <c r="B86" t="s">
        <v>241</v>
      </c>
    </row>
    <row r="87" spans="2:9" ht="16" thickBot="1" x14ac:dyDescent="0.4"/>
    <row r="88" spans="2:9" ht="46.5" x14ac:dyDescent="0.35">
      <c r="B88" s="82" t="s">
        <v>219</v>
      </c>
      <c r="C88" s="83" t="s">
        <v>232</v>
      </c>
      <c r="D88" s="83" t="s">
        <v>233</v>
      </c>
      <c r="E88" s="83" t="s">
        <v>234</v>
      </c>
      <c r="F88" s="83" t="s">
        <v>235</v>
      </c>
      <c r="G88" s="83" t="s">
        <v>236</v>
      </c>
      <c r="H88" s="83" t="s">
        <v>237</v>
      </c>
      <c r="I88" s="83" t="s">
        <v>224</v>
      </c>
    </row>
    <row r="89" spans="2:9" x14ac:dyDescent="0.35">
      <c r="B89" s="117" t="s">
        <v>198</v>
      </c>
      <c r="C89" s="97">
        <v>0.12554231106365571</v>
      </c>
      <c r="D89" s="97">
        <v>4.3170454643724088E-3</v>
      </c>
      <c r="E89" s="97">
        <v>29.080608971975799</v>
      </c>
      <c r="F89" s="120">
        <v>5.3909321451328651E-11</v>
      </c>
      <c r="G89" s="97">
        <v>0.1159233343696089</v>
      </c>
      <c r="H89" s="97">
        <v>0.1351612877577025</v>
      </c>
      <c r="I89" s="94" t="s">
        <v>228</v>
      </c>
    </row>
    <row r="90" spans="2:9" x14ac:dyDescent="0.35">
      <c r="B90" s="81" t="s">
        <v>199</v>
      </c>
      <c r="C90" s="98">
        <v>1.1298807995729032</v>
      </c>
      <c r="D90" s="98">
        <v>4.3170454643724088E-3</v>
      </c>
      <c r="E90" s="98">
        <v>261.72548074778263</v>
      </c>
      <c r="F90" s="121">
        <v>0</v>
      </c>
      <c r="G90" s="98">
        <v>1.1202618228788563</v>
      </c>
      <c r="H90" s="98">
        <v>1.1394997762669501</v>
      </c>
      <c r="I90" s="95" t="s">
        <v>228</v>
      </c>
    </row>
    <row r="91" spans="2:9" x14ac:dyDescent="0.35">
      <c r="B91" s="81" t="s">
        <v>200</v>
      </c>
      <c r="C91" s="98">
        <v>0.24696848078096223</v>
      </c>
      <c r="D91" s="98">
        <v>4.3170454643724088E-3</v>
      </c>
      <c r="E91" s="98">
        <v>57.207755354706535</v>
      </c>
      <c r="F91" s="121">
        <v>6.4614980033184111E-14</v>
      </c>
      <c r="G91" s="98">
        <v>0.23734950408691544</v>
      </c>
      <c r="H91" s="98">
        <v>0.25658745747500905</v>
      </c>
      <c r="I91" s="95" t="s">
        <v>228</v>
      </c>
    </row>
    <row r="92" spans="2:9" x14ac:dyDescent="0.35">
      <c r="B92" s="81" t="s">
        <v>201</v>
      </c>
      <c r="C92" s="98">
        <v>0.49187889088875036</v>
      </c>
      <c r="D92" s="98">
        <v>4.3170454643724088E-3</v>
      </c>
      <c r="E92" s="98">
        <v>113.93877941479064</v>
      </c>
      <c r="F92" s="121">
        <v>0</v>
      </c>
      <c r="G92" s="98">
        <v>0.48225991419470354</v>
      </c>
      <c r="H92" s="98">
        <v>0.50149786758279713</v>
      </c>
      <c r="I92" s="95" t="s">
        <v>228</v>
      </c>
    </row>
    <row r="93" spans="2:9" ht="16" thickBot="1" x14ac:dyDescent="0.4">
      <c r="B93" s="115" t="s">
        <v>202</v>
      </c>
      <c r="C93" s="99">
        <v>0</v>
      </c>
      <c r="D93" s="99">
        <v>0</v>
      </c>
      <c r="E93" s="99"/>
      <c r="F93" s="122"/>
      <c r="G93" s="99"/>
      <c r="H93" s="99"/>
      <c r="I93" s="96" t="s">
        <v>192</v>
      </c>
    </row>
    <row r="94" spans="2:9" x14ac:dyDescent="0.35">
      <c r="B94" s="123" t="s">
        <v>230</v>
      </c>
    </row>
    <row r="113" spans="7:7" x14ac:dyDescent="0.35">
      <c r="G113" t="s">
        <v>242</v>
      </c>
    </row>
    <row r="132" spans="7:7" x14ac:dyDescent="0.35">
      <c r="G132" t="s">
        <v>242</v>
      </c>
    </row>
    <row r="151" spans="2:7" x14ac:dyDescent="0.35">
      <c r="G151" t="s">
        <v>242</v>
      </c>
    </row>
    <row r="154" spans="2:7" x14ac:dyDescent="0.35">
      <c r="B154" s="1" t="s">
        <v>269</v>
      </c>
    </row>
    <row r="156" spans="2:7" x14ac:dyDescent="0.35">
      <c r="B156" t="s">
        <v>270</v>
      </c>
    </row>
    <row r="157" spans="2:7" ht="16" thickBot="1" x14ac:dyDescent="0.4"/>
    <row r="158" spans="2:7" x14ac:dyDescent="0.35">
      <c r="B158" s="114" t="s">
        <v>271</v>
      </c>
      <c r="C158" s="124">
        <v>0.91423453461999649</v>
      </c>
    </row>
    <row r="159" spans="2:7" x14ac:dyDescent="0.35">
      <c r="B159" s="81" t="s">
        <v>272</v>
      </c>
      <c r="C159" s="119">
        <v>0.15724090819722225</v>
      </c>
    </row>
    <row r="160" spans="2:7" ht="16" thickBot="1" x14ac:dyDescent="0.4">
      <c r="B160" s="115" t="s">
        <v>273</v>
      </c>
      <c r="C160" s="90">
        <v>0.05</v>
      </c>
    </row>
    <row r="162" spans="2:10" x14ac:dyDescent="0.35">
      <c r="B162" t="s">
        <v>274</v>
      </c>
    </row>
    <row r="163" spans="2:10" x14ac:dyDescent="0.35">
      <c r="B163" t="s">
        <v>275</v>
      </c>
    </row>
    <row r="164" spans="2:10" x14ac:dyDescent="0.35">
      <c r="B164" t="s">
        <v>276</v>
      </c>
    </row>
    <row r="165" spans="2:10" ht="15.5" customHeight="1" x14ac:dyDescent="0.35">
      <c r="B165" s="171" t="s">
        <v>277</v>
      </c>
      <c r="C165" s="171"/>
      <c r="D165" s="171"/>
      <c r="E165" s="171"/>
      <c r="F165" s="171"/>
      <c r="G165" s="171"/>
      <c r="H165" s="171"/>
      <c r="I165" s="171"/>
      <c r="J165" s="171"/>
    </row>
    <row r="166" spans="2:10" x14ac:dyDescent="0.35">
      <c r="B166" s="171"/>
      <c r="C166" s="171"/>
      <c r="D166" s="171"/>
      <c r="E166" s="171"/>
      <c r="F166" s="171"/>
      <c r="G166" s="171"/>
      <c r="H166" s="171"/>
      <c r="I166" s="171"/>
      <c r="J166" s="171"/>
    </row>
    <row r="169" spans="2:10" x14ac:dyDescent="0.35">
      <c r="B169" t="s">
        <v>278</v>
      </c>
    </row>
    <row r="170" spans="2:10" ht="16" thickBot="1" x14ac:dyDescent="0.4"/>
    <row r="171" spans="2:10" x14ac:dyDescent="0.35">
      <c r="B171" s="114" t="s">
        <v>222</v>
      </c>
      <c r="C171" s="124">
        <v>0.29999999999998755</v>
      </c>
    </row>
    <row r="172" spans="2:10" x14ac:dyDescent="0.35">
      <c r="B172" s="81" t="s">
        <v>279</v>
      </c>
      <c r="C172" s="87">
        <v>4</v>
      </c>
    </row>
    <row r="173" spans="2:10" x14ac:dyDescent="0.35">
      <c r="B173" s="81" t="s">
        <v>280</v>
      </c>
      <c r="C173" s="87">
        <v>10</v>
      </c>
    </row>
    <row r="174" spans="2:10" x14ac:dyDescent="0.35">
      <c r="B174" s="81" t="s">
        <v>272</v>
      </c>
      <c r="C174" s="119">
        <v>0.87140552842500019</v>
      </c>
    </row>
    <row r="175" spans="2:10" ht="16" thickBot="1" x14ac:dyDescent="0.4">
      <c r="B175" s="115" t="s">
        <v>273</v>
      </c>
      <c r="C175" s="90">
        <v>0.05</v>
      </c>
    </row>
    <row r="177" spans="2:10" x14ac:dyDescent="0.35">
      <c r="B177" t="s">
        <v>274</v>
      </c>
    </row>
    <row r="178" spans="2:10" x14ac:dyDescent="0.35">
      <c r="B178" t="s">
        <v>281</v>
      </c>
    </row>
    <row r="179" spans="2:10" x14ac:dyDescent="0.35">
      <c r="B179" t="s">
        <v>282</v>
      </c>
    </row>
    <row r="180" spans="2:10" ht="15.5" customHeight="1" x14ac:dyDescent="0.35">
      <c r="B180" s="171" t="s">
        <v>277</v>
      </c>
      <c r="C180" s="171"/>
      <c r="D180" s="171"/>
      <c r="E180" s="171"/>
      <c r="F180" s="171"/>
      <c r="G180" s="171"/>
      <c r="H180" s="171"/>
      <c r="I180" s="171"/>
      <c r="J180" s="171"/>
    </row>
    <row r="181" spans="2:10" x14ac:dyDescent="0.35">
      <c r="B181" s="171"/>
      <c r="C181" s="171"/>
      <c r="D181" s="171"/>
      <c r="E181" s="171"/>
      <c r="F181" s="171"/>
      <c r="G181" s="171"/>
      <c r="H181" s="171"/>
      <c r="I181" s="171"/>
      <c r="J181" s="171"/>
    </row>
    <row r="184" spans="2:10" x14ac:dyDescent="0.35">
      <c r="B184" t="s">
        <v>283</v>
      </c>
    </row>
    <row r="186" spans="2:10" x14ac:dyDescent="0.35">
      <c r="B186" s="172" t="s">
        <v>284</v>
      </c>
      <c r="C186" s="172"/>
      <c r="D186" s="172"/>
      <c r="E186" s="172"/>
      <c r="F186" s="172"/>
      <c r="G186" s="172"/>
      <c r="H186" s="172"/>
      <c r="I186" s="172"/>
    </row>
    <row r="187" spans="2:10" x14ac:dyDescent="0.35">
      <c r="B187" s="172"/>
      <c r="C187" s="172"/>
      <c r="D187" s="172"/>
      <c r="E187" s="172"/>
      <c r="F187" s="172"/>
      <c r="G187" s="172"/>
      <c r="H187" s="172"/>
      <c r="I187" s="172"/>
    </row>
    <row r="189" spans="2:10" x14ac:dyDescent="0.35">
      <c r="B189" s="172" t="s">
        <v>285</v>
      </c>
      <c r="C189" s="172"/>
      <c r="D189" s="172"/>
      <c r="E189" s="172"/>
      <c r="F189" s="172"/>
      <c r="G189" s="172"/>
      <c r="H189" s="172"/>
      <c r="I189" s="172"/>
    </row>
    <row r="190" spans="2:10" x14ac:dyDescent="0.35">
      <c r="B190" s="172"/>
      <c r="C190" s="172"/>
      <c r="D190" s="172"/>
      <c r="E190" s="172"/>
      <c r="F190" s="172"/>
      <c r="G190" s="172"/>
      <c r="H190" s="172"/>
      <c r="I190" s="172"/>
    </row>
    <row r="191" spans="2:10" x14ac:dyDescent="0.35">
      <c r="B191" s="172"/>
      <c r="C191" s="172"/>
      <c r="D191" s="172"/>
      <c r="E191" s="172"/>
      <c r="F191" s="172"/>
      <c r="G191" s="172"/>
      <c r="H191" s="172"/>
      <c r="I191" s="172"/>
    </row>
    <row r="195" spans="2:2" x14ac:dyDescent="0.35">
      <c r="B195" s="1" t="s">
        <v>286</v>
      </c>
    </row>
    <row r="213" spans="2:7" x14ac:dyDescent="0.35">
      <c r="G213" t="s">
        <v>242</v>
      </c>
    </row>
    <row r="216" spans="2:7" x14ac:dyDescent="0.35">
      <c r="B216" s="1" t="s">
        <v>288</v>
      </c>
    </row>
    <row r="217" spans="2:7" ht="16" thickBot="1" x14ac:dyDescent="0.4"/>
    <row r="218" spans="2:7" ht="31" customHeight="1" x14ac:dyDescent="0.35">
      <c r="B218" s="82" t="s">
        <v>289</v>
      </c>
      <c r="C218" s="83" t="s">
        <v>290</v>
      </c>
      <c r="D218" s="83" t="s">
        <v>291</v>
      </c>
      <c r="E218" s="83" t="s">
        <v>292</v>
      </c>
      <c r="F218" s="83" t="s">
        <v>293</v>
      </c>
      <c r="G218" s="83" t="s">
        <v>294</v>
      </c>
    </row>
    <row r="219" spans="2:7" x14ac:dyDescent="0.35">
      <c r="B219" s="117" t="s">
        <v>295</v>
      </c>
      <c r="C219" s="125">
        <v>1.8299999999999998</v>
      </c>
      <c r="D219" s="125">
        <v>261.72548074778263</v>
      </c>
      <c r="E219" s="125">
        <v>3.291082123946266</v>
      </c>
      <c r="F219" s="130">
        <v>3.0309088572266774E-14</v>
      </c>
      <c r="G219" s="88" t="s">
        <v>305</v>
      </c>
    </row>
    <row r="220" spans="2:7" x14ac:dyDescent="0.35">
      <c r="B220" s="81" t="s">
        <v>296</v>
      </c>
      <c r="C220" s="126">
        <v>1.6266666666666669</v>
      </c>
      <c r="D220" s="126">
        <v>232.64487177580693</v>
      </c>
      <c r="E220" s="126">
        <v>3.291082123946266</v>
      </c>
      <c r="F220" s="131">
        <v>3.0309088572266774E-14</v>
      </c>
      <c r="G220" s="89" t="s">
        <v>305</v>
      </c>
    </row>
    <row r="221" spans="2:7" x14ac:dyDescent="0.35">
      <c r="B221" s="81" t="s">
        <v>297</v>
      </c>
      <c r="C221" s="126">
        <v>1.4300000000000002</v>
      </c>
      <c r="D221" s="126">
        <v>204.51772539307618</v>
      </c>
      <c r="E221" s="126">
        <v>3.291082123946266</v>
      </c>
      <c r="F221" s="131">
        <v>3.0309088572266774E-14</v>
      </c>
      <c r="G221" s="89" t="s">
        <v>305</v>
      </c>
    </row>
    <row r="222" spans="2:7" x14ac:dyDescent="0.35">
      <c r="B222" s="81" t="s">
        <v>298</v>
      </c>
      <c r="C222" s="126">
        <v>1.0333333333333332</v>
      </c>
      <c r="D222" s="126">
        <v>147.78670133299207</v>
      </c>
      <c r="E222" s="126">
        <v>3.291082123946266</v>
      </c>
      <c r="F222" s="131">
        <v>3.0309088572266774E-14</v>
      </c>
      <c r="G222" s="89" t="s">
        <v>305</v>
      </c>
    </row>
    <row r="223" spans="2:7" x14ac:dyDescent="0.35">
      <c r="B223" s="81" t="s">
        <v>299</v>
      </c>
      <c r="C223" s="126">
        <v>0.79666666666666675</v>
      </c>
      <c r="D223" s="126">
        <v>113.93877941479064</v>
      </c>
      <c r="E223" s="126">
        <v>3.291082123946266</v>
      </c>
      <c r="F223" s="131">
        <v>3.0309088572266774E-14</v>
      </c>
      <c r="G223" s="89" t="s">
        <v>305</v>
      </c>
    </row>
    <row r="224" spans="2:7" x14ac:dyDescent="0.35">
      <c r="B224" s="81" t="s">
        <v>300</v>
      </c>
      <c r="C224" s="126">
        <v>0.59333333333333382</v>
      </c>
      <c r="D224" s="126">
        <v>84.858170442814881</v>
      </c>
      <c r="E224" s="126">
        <v>3.291082123946266</v>
      </c>
      <c r="F224" s="131">
        <v>3.0309088572266774E-14</v>
      </c>
      <c r="G224" s="89" t="s">
        <v>305</v>
      </c>
    </row>
    <row r="225" spans="2:8" x14ac:dyDescent="0.35">
      <c r="B225" s="81" t="s">
        <v>301</v>
      </c>
      <c r="C225" s="126">
        <v>0.39666666666666717</v>
      </c>
      <c r="D225" s="126">
        <v>56.731024060084131</v>
      </c>
      <c r="E225" s="126">
        <v>3.291082123946266</v>
      </c>
      <c r="F225" s="131">
        <v>5.0548454311183377E-13</v>
      </c>
      <c r="G225" s="89" t="s">
        <v>305</v>
      </c>
    </row>
    <row r="226" spans="2:8" x14ac:dyDescent="0.35">
      <c r="B226" s="81" t="s">
        <v>302</v>
      </c>
      <c r="C226" s="126">
        <v>0.39999999999999958</v>
      </c>
      <c r="D226" s="126">
        <v>57.207755354706535</v>
      </c>
      <c r="E226" s="126">
        <v>3.291082123946266</v>
      </c>
      <c r="F226" s="131">
        <v>4.3942627314663696E-13</v>
      </c>
      <c r="G226" s="89" t="s">
        <v>305</v>
      </c>
    </row>
    <row r="227" spans="2:8" x14ac:dyDescent="0.35">
      <c r="B227" s="81" t="s">
        <v>303</v>
      </c>
      <c r="C227" s="126">
        <v>0.19666666666666663</v>
      </c>
      <c r="D227" s="126">
        <v>28.127146382730746</v>
      </c>
      <c r="E227" s="126">
        <v>3.291082123946266</v>
      </c>
      <c r="F227" s="131">
        <v>3.8859981899008744E-10</v>
      </c>
      <c r="G227" s="89" t="s">
        <v>305</v>
      </c>
    </row>
    <row r="228" spans="2:8" ht="16" thickBot="1" x14ac:dyDescent="0.4">
      <c r="B228" s="115" t="s">
        <v>304</v>
      </c>
      <c r="C228" s="127">
        <v>0.20333333333333295</v>
      </c>
      <c r="D228" s="127">
        <v>29.080608971975796</v>
      </c>
      <c r="E228" s="127">
        <v>3.291082123946266</v>
      </c>
      <c r="F228" s="132">
        <v>3.1541480538521682E-10</v>
      </c>
      <c r="G228" s="90" t="s">
        <v>305</v>
      </c>
    </row>
    <row r="229" spans="2:8" x14ac:dyDescent="0.35">
      <c r="B229" t="s">
        <v>306</v>
      </c>
      <c r="E229" s="24">
        <v>4.6542929745684614</v>
      </c>
    </row>
    <row r="230" spans="2:8" x14ac:dyDescent="0.35">
      <c r="B230" t="s">
        <v>307</v>
      </c>
      <c r="E230" s="24">
        <v>2.3011440344341376E-2</v>
      </c>
    </row>
    <row r="232" spans="2:8" ht="16" thickBot="1" x14ac:dyDescent="0.4"/>
    <row r="233" spans="2:8" x14ac:dyDescent="0.35">
      <c r="B233" s="82" t="s">
        <v>287</v>
      </c>
      <c r="C233" s="83" t="s">
        <v>189</v>
      </c>
      <c r="D233" s="173" t="s">
        <v>312</v>
      </c>
      <c r="E233" s="174"/>
      <c r="F233" s="174"/>
      <c r="G233" s="174"/>
      <c r="H233" s="174"/>
    </row>
    <row r="234" spans="2:8" x14ac:dyDescent="0.35">
      <c r="B234" s="117" t="s">
        <v>73</v>
      </c>
      <c r="C234" s="97">
        <v>6.19</v>
      </c>
      <c r="D234" s="97" t="s">
        <v>308</v>
      </c>
      <c r="E234" s="97"/>
      <c r="F234" s="97"/>
      <c r="G234" s="97"/>
      <c r="H234" s="97"/>
    </row>
    <row r="235" spans="2:8" x14ac:dyDescent="0.35">
      <c r="B235" s="81" t="s">
        <v>72</v>
      </c>
      <c r="C235" s="98">
        <v>5.1566666666666672</v>
      </c>
      <c r="D235" s="98"/>
      <c r="E235" s="98" t="s">
        <v>309</v>
      </c>
      <c r="F235" s="98"/>
      <c r="G235" s="98"/>
      <c r="H235" s="98"/>
    </row>
    <row r="236" spans="2:8" x14ac:dyDescent="0.35">
      <c r="B236" s="81" t="s">
        <v>71</v>
      </c>
      <c r="C236" s="98">
        <v>4.76</v>
      </c>
      <c r="D236" s="98"/>
      <c r="E236" s="98"/>
      <c r="F236" s="98" t="s">
        <v>70</v>
      </c>
      <c r="G236" s="98"/>
      <c r="H236" s="98"/>
    </row>
    <row r="237" spans="2:8" x14ac:dyDescent="0.35">
      <c r="B237" s="81" t="s">
        <v>70</v>
      </c>
      <c r="C237" s="98">
        <v>4.5633333333333335</v>
      </c>
      <c r="D237" s="98"/>
      <c r="E237" s="98"/>
      <c r="F237" s="98"/>
      <c r="G237" s="98" t="s">
        <v>310</v>
      </c>
      <c r="H237" s="98"/>
    </row>
    <row r="238" spans="2:8" ht="16" thickBot="1" x14ac:dyDescent="0.4">
      <c r="B238" s="115" t="s">
        <v>69</v>
      </c>
      <c r="C238" s="99">
        <v>4.3600000000000003</v>
      </c>
      <c r="D238" s="99"/>
      <c r="E238" s="99"/>
      <c r="F238" s="99"/>
      <c r="G238" s="99"/>
      <c r="H238" s="99" t="s">
        <v>311</v>
      </c>
    </row>
    <row r="257" spans="2:8" x14ac:dyDescent="0.35">
      <c r="G257" t="s">
        <v>242</v>
      </c>
    </row>
    <row r="260" spans="2:8" x14ac:dyDescent="0.35">
      <c r="B260" s="1" t="s">
        <v>313</v>
      </c>
    </row>
    <row r="261" spans="2:8" ht="16" thickBot="1" x14ac:dyDescent="0.4"/>
    <row r="262" spans="2:8" x14ac:dyDescent="0.35">
      <c r="B262" s="116" t="s">
        <v>287</v>
      </c>
      <c r="C262" s="133" t="s">
        <v>314</v>
      </c>
      <c r="D262" s="175" t="s">
        <v>312</v>
      </c>
      <c r="E262" s="176"/>
      <c r="F262" s="176"/>
      <c r="G262" s="176"/>
      <c r="H262" s="176"/>
    </row>
    <row r="263" spans="2:8" x14ac:dyDescent="0.35">
      <c r="B263" s="12" t="s">
        <v>73</v>
      </c>
      <c r="C263" s="97">
        <v>6.19</v>
      </c>
      <c r="D263" s="97" t="s">
        <v>308</v>
      </c>
      <c r="E263" s="97"/>
      <c r="F263" s="97"/>
      <c r="G263" s="97"/>
      <c r="H263" s="97"/>
    </row>
    <row r="264" spans="2:8" x14ac:dyDescent="0.35">
      <c r="B264" t="s">
        <v>72</v>
      </c>
      <c r="C264" s="98">
        <v>5.1566666666666672</v>
      </c>
      <c r="D264" s="98"/>
      <c r="E264" s="98" t="s">
        <v>309</v>
      </c>
      <c r="F264" s="98"/>
      <c r="G264" s="98"/>
      <c r="H264" s="98"/>
    </row>
    <row r="265" spans="2:8" x14ac:dyDescent="0.35">
      <c r="B265" t="s">
        <v>71</v>
      </c>
      <c r="C265" s="98">
        <v>4.76</v>
      </c>
      <c r="D265" s="98"/>
      <c r="E265" s="98"/>
      <c r="F265" s="98" t="s">
        <v>70</v>
      </c>
      <c r="G265" s="98"/>
      <c r="H265" s="98"/>
    </row>
    <row r="266" spans="2:8" x14ac:dyDescent="0.35">
      <c r="B266" t="s">
        <v>70</v>
      </c>
      <c r="C266" s="98">
        <v>4.5633333333333335</v>
      </c>
      <c r="D266" s="98"/>
      <c r="E266" s="98"/>
      <c r="F266" s="98"/>
      <c r="G266" s="98" t="s">
        <v>310</v>
      </c>
      <c r="H266" s="98"/>
    </row>
    <row r="267" spans="2:8" ht="16" thickBot="1" x14ac:dyDescent="0.4">
      <c r="B267" s="134" t="s">
        <v>69</v>
      </c>
      <c r="C267" s="99">
        <v>4.3600000000000003</v>
      </c>
      <c r="D267" s="99"/>
      <c r="E267" s="99"/>
      <c r="F267" s="99"/>
      <c r="G267" s="99"/>
      <c r="H267" s="99" t="s">
        <v>311</v>
      </c>
    </row>
    <row r="270" spans="2:8" x14ac:dyDescent="0.35">
      <c r="B270" s="1" t="s">
        <v>315</v>
      </c>
    </row>
    <row r="271" spans="2:8" ht="16" thickBot="1" x14ac:dyDescent="0.4"/>
    <row r="272" spans="2:8" x14ac:dyDescent="0.35">
      <c r="B272" s="82" t="s">
        <v>287</v>
      </c>
      <c r="C272" s="83" t="s">
        <v>175</v>
      </c>
    </row>
    <row r="273" spans="2:3" x14ac:dyDescent="0.35">
      <c r="B273" s="117" t="s">
        <v>73</v>
      </c>
      <c r="C273" s="141">
        <v>6.19</v>
      </c>
    </row>
    <row r="274" spans="2:3" x14ac:dyDescent="0.35">
      <c r="B274" s="81" t="s">
        <v>72</v>
      </c>
      <c r="C274" s="142">
        <v>5.1566666666666672</v>
      </c>
    </row>
    <row r="275" spans="2:3" x14ac:dyDescent="0.35">
      <c r="B275" s="81" t="s">
        <v>71</v>
      </c>
      <c r="C275" s="143">
        <v>4.76</v>
      </c>
    </row>
    <row r="276" spans="2:3" x14ac:dyDescent="0.35">
      <c r="B276" s="81" t="s">
        <v>70</v>
      </c>
      <c r="C276" s="144">
        <v>4.5633333333333335</v>
      </c>
    </row>
    <row r="277" spans="2:3" x14ac:dyDescent="0.35">
      <c r="B277" s="81" t="s">
        <v>69</v>
      </c>
      <c r="C277" s="145">
        <v>4.3600000000000003</v>
      </c>
    </row>
    <row r="278" spans="2:3" x14ac:dyDescent="0.35">
      <c r="B278" s="117" t="s">
        <v>316</v>
      </c>
      <c r="C278" s="118">
        <v>1.2863981394896945E-19</v>
      </c>
    </row>
    <row r="279" spans="2:3" ht="16" thickBot="1" x14ac:dyDescent="0.4">
      <c r="B279" s="115" t="s">
        <v>294</v>
      </c>
      <c r="C279" s="135" t="s">
        <v>305</v>
      </c>
    </row>
    <row r="280" spans="2:3" x14ac:dyDescent="0.35">
      <c r="B280" s="100"/>
      <c r="C280" s="100"/>
    </row>
    <row r="282" spans="2:3" x14ac:dyDescent="0.35">
      <c r="B282" t="s">
        <v>317</v>
      </c>
    </row>
    <row r="283" spans="2:3" ht="16" thickBot="1" x14ac:dyDescent="0.4"/>
    <row r="284" spans="2:3" x14ac:dyDescent="0.35">
      <c r="B284" s="82" t="s">
        <v>287</v>
      </c>
      <c r="C284" s="83" t="s">
        <v>175</v>
      </c>
    </row>
    <row r="285" spans="2:3" x14ac:dyDescent="0.35">
      <c r="B285" s="117" t="s">
        <v>73</v>
      </c>
      <c r="C285" s="136">
        <v>6.19</v>
      </c>
    </row>
    <row r="286" spans="2:3" x14ac:dyDescent="0.35">
      <c r="B286" s="81" t="s">
        <v>72</v>
      </c>
      <c r="C286" s="137">
        <v>5.1566666666666672</v>
      </c>
    </row>
    <row r="287" spans="2:3" x14ac:dyDescent="0.35">
      <c r="B287" s="81" t="s">
        <v>71</v>
      </c>
      <c r="C287" s="138">
        <v>4.76</v>
      </c>
    </row>
    <row r="288" spans="2:3" x14ac:dyDescent="0.35">
      <c r="B288" s="81" t="s">
        <v>70</v>
      </c>
      <c r="C288" s="139">
        <v>4.5633333333333335</v>
      </c>
    </row>
    <row r="289" spans="2:3" ht="16" thickBot="1" x14ac:dyDescent="0.4">
      <c r="B289" s="115" t="s">
        <v>69</v>
      </c>
      <c r="C289" s="140">
        <v>4.3600000000000003</v>
      </c>
    </row>
    <row r="308" spans="7:7" x14ac:dyDescent="0.35">
      <c r="G308" t="s">
        <v>242</v>
      </c>
    </row>
  </sheetData>
  <mergeCells count="6">
    <mergeCell ref="D262:H262"/>
    <mergeCell ref="B165:J166"/>
    <mergeCell ref="B180:J181"/>
    <mergeCell ref="B186:I187"/>
    <mergeCell ref="B189:I191"/>
    <mergeCell ref="D233:H233"/>
  </mergeCells>
  <pageMargins left="0.7" right="0.7" top="0.75" bottom="0.75" header="0.3" footer="0.3"/>
  <pageSetup paperSize="9" orientation="portrait" r:id="rId1"/>
  <ignoredErrors>
    <ignoredError sqref="C21:C25" numberStoredAsText="1"/>
    <ignoredError sqref="A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6" r:id="rId4" name="DD70166">
              <controlPr defaultSize="0" autoFill="0" autoPict="0" macro="[0]!GoToResultsNew2703202409573372">
                <anchor moveWithCells="1">
                  <from>
                    <xdr:col>1</xdr:col>
                    <xdr:colOff>6350</xdr:colOff>
                    <xdr:row>7</xdr:row>
                    <xdr:rowOff>476250</xdr:rowOff>
                  </from>
                  <to>
                    <xdr:col>9</xdr:col>
                    <xdr:colOff>12700</xdr:colOff>
                    <xdr:row>8</xdr:row>
                    <xdr:rowOff>196850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CE1B2-40CE-4887-A25F-A6AE579B9F48}">
  <sheetPr codeName="XLSTAT_20240327_095704_1_HID1"/>
  <dimension ref="A1:J70"/>
  <sheetViews>
    <sheetView showGridLines="0" workbookViewId="0">
      <selection activeCell="I2" sqref="I2"/>
    </sheetView>
  </sheetViews>
  <sheetFormatPr defaultRowHeight="15.5" x14ac:dyDescent="0.35"/>
  <sheetData>
    <row r="1" spans="1:10" x14ac:dyDescent="0.35">
      <c r="A1">
        <v>1</v>
      </c>
      <c r="C1">
        <f t="shared" ref="C1:C32" si="0">4.2868+(A1-1)*0.0455246376811594</f>
        <v>4.2868000000000004</v>
      </c>
      <c r="D1">
        <f t="shared" ref="D1:D32" si="1">0+1*C1-0.0190806411195726*(1.06666666666667+(C1-5.006)^2/6.29502666666666)^0.5</f>
        <v>4.2663486634376655</v>
      </c>
      <c r="E1">
        <v>1</v>
      </c>
      <c r="G1">
        <f t="shared" ref="G1:G32" si="2">3.488+(E1-1)*0.0571014492753623</f>
        <v>3.488</v>
      </c>
      <c r="H1">
        <f t="shared" ref="H1:H32" si="3">0+1*G1+0.0190806411195726*(1.06666666666667+(G1-5.006)^2/6.29502666666666)^0.5</f>
        <v>3.5108388288308721</v>
      </c>
      <c r="I1" s="82" t="s">
        <v>287</v>
      </c>
      <c r="J1" s="83" t="s">
        <v>189</v>
      </c>
    </row>
    <row r="2" spans="1:10" x14ac:dyDescent="0.35">
      <c r="A2">
        <v>2</v>
      </c>
      <c r="C2">
        <f t="shared" si="0"/>
        <v>4.3323246376811602</v>
      </c>
      <c r="D2">
        <f t="shared" si="1"/>
        <v>4.3119631578345547</v>
      </c>
      <c r="E2">
        <v>2</v>
      </c>
      <c r="G2">
        <f t="shared" si="2"/>
        <v>3.5451014492753621</v>
      </c>
      <c r="H2">
        <f t="shared" si="3"/>
        <v>3.5677238818642718</v>
      </c>
      <c r="I2" s="117" t="s">
        <v>70</v>
      </c>
      <c r="J2" s="97">
        <v>4.5633333333333335</v>
      </c>
    </row>
    <row r="3" spans="1:10" x14ac:dyDescent="0.35">
      <c r="A3">
        <v>3</v>
      </c>
      <c r="C3">
        <f t="shared" si="0"/>
        <v>4.377849275362319</v>
      </c>
      <c r="D3">
        <f t="shared" si="1"/>
        <v>4.357572138488325</v>
      </c>
      <c r="E3">
        <v>3</v>
      </c>
      <c r="G3">
        <f t="shared" si="2"/>
        <v>3.6022028985507246</v>
      </c>
      <c r="H3">
        <f t="shared" si="3"/>
        <v>3.6246152602917188</v>
      </c>
      <c r="I3" s="81" t="s">
        <v>73</v>
      </c>
      <c r="J3" s="98">
        <v>6.19</v>
      </c>
    </row>
    <row r="4" spans="1:10" x14ac:dyDescent="0.35">
      <c r="A4">
        <v>4</v>
      </c>
      <c r="C4">
        <f t="shared" si="0"/>
        <v>4.4233739130434788</v>
      </c>
      <c r="D4">
        <f t="shared" si="1"/>
        <v>4.4031755363271472</v>
      </c>
      <c r="E4">
        <v>4</v>
      </c>
      <c r="G4">
        <f t="shared" si="2"/>
        <v>3.6593043478260867</v>
      </c>
      <c r="H4">
        <f t="shared" si="3"/>
        <v>3.6815131436078059</v>
      </c>
      <c r="I4" s="81" t="s">
        <v>71</v>
      </c>
      <c r="J4" s="98">
        <v>4.76</v>
      </c>
    </row>
    <row r="5" spans="1:10" x14ac:dyDescent="0.35">
      <c r="A5">
        <v>5</v>
      </c>
      <c r="C5">
        <f t="shared" si="0"/>
        <v>4.4688985507246377</v>
      </c>
      <c r="D5">
        <f t="shared" si="1"/>
        <v>4.448773285805931</v>
      </c>
      <c r="E5">
        <v>5</v>
      </c>
      <c r="G5">
        <f t="shared" si="2"/>
        <v>3.7164057971014492</v>
      </c>
      <c r="H5">
        <f t="shared" si="3"/>
        <v>3.7384177122846989</v>
      </c>
      <c r="I5" s="81" t="s">
        <v>72</v>
      </c>
      <c r="J5" s="98">
        <v>5.1566666666666672</v>
      </c>
    </row>
    <row r="6" spans="1:10" ht="16" thickBot="1" x14ac:dyDescent="0.4">
      <c r="A6">
        <v>6</v>
      </c>
      <c r="C6">
        <f t="shared" si="0"/>
        <v>4.5144231884057975</v>
      </c>
      <c r="D6">
        <f t="shared" si="1"/>
        <v>4.4943653251590163</v>
      </c>
      <c r="E6">
        <v>6</v>
      </c>
      <c r="G6">
        <f t="shared" si="2"/>
        <v>3.7735072463768113</v>
      </c>
      <c r="H6">
        <f t="shared" si="3"/>
        <v>3.7953291472722555</v>
      </c>
      <c r="I6" s="115" t="s">
        <v>69</v>
      </c>
      <c r="J6" s="99">
        <v>4.3600000000000003</v>
      </c>
    </row>
    <row r="7" spans="1:10" x14ac:dyDescent="0.35">
      <c r="A7">
        <v>7</v>
      </c>
      <c r="C7">
        <f t="shared" si="0"/>
        <v>4.5599478260869564</v>
      </c>
      <c r="D7">
        <f t="shared" si="1"/>
        <v>4.5399515966446291</v>
      </c>
      <c r="E7">
        <v>7</v>
      </c>
      <c r="G7">
        <f t="shared" si="2"/>
        <v>3.8306086956521739</v>
      </c>
      <c r="H7">
        <f t="shared" si="3"/>
        <v>3.8522476294531289</v>
      </c>
    </row>
    <row r="8" spans="1:10" x14ac:dyDescent="0.35">
      <c r="A8">
        <v>8</v>
      </c>
      <c r="C8">
        <f t="shared" si="0"/>
        <v>4.6054724637681161</v>
      </c>
      <c r="D8">
        <f t="shared" si="1"/>
        <v>4.5855320467790222</v>
      </c>
      <c r="E8">
        <v>8</v>
      </c>
      <c r="G8">
        <f t="shared" si="2"/>
        <v>3.887710144927536</v>
      </c>
      <c r="H8">
        <f t="shared" si="3"/>
        <v>3.9091733390535079</v>
      </c>
    </row>
    <row r="9" spans="1:10" x14ac:dyDescent="0.35">
      <c r="A9">
        <v>9</v>
      </c>
      <c r="C9">
        <f t="shared" si="0"/>
        <v>4.6509971014492759</v>
      </c>
      <c r="D9">
        <f t="shared" si="1"/>
        <v>4.6311066265581911</v>
      </c>
      <c r="E9">
        <v>9</v>
      </c>
      <c r="G9">
        <f t="shared" si="2"/>
        <v>3.9448115942028985</v>
      </c>
      <c r="H9">
        <f t="shared" si="3"/>
        <v>3.9661064550108907</v>
      </c>
    </row>
    <row r="10" spans="1:10" x14ac:dyDescent="0.35">
      <c r="A10">
        <v>10</v>
      </c>
      <c r="C10">
        <f t="shared" si="0"/>
        <v>4.6965217391304348</v>
      </c>
      <c r="D10">
        <f t="shared" si="1"/>
        <v>4.6766752916651591</v>
      </c>
      <c r="E10">
        <v>10</v>
      </c>
      <c r="G10">
        <f t="shared" si="2"/>
        <v>4.001913043478261</v>
      </c>
      <c r="H10">
        <f t="shared" si="3"/>
        <v>4.0230471543010484</v>
      </c>
    </row>
    <row r="11" spans="1:10" x14ac:dyDescent="0.35">
      <c r="A11">
        <v>11</v>
      </c>
      <c r="C11">
        <f t="shared" si="0"/>
        <v>4.7420463768115946</v>
      </c>
      <c r="D11">
        <f t="shared" si="1"/>
        <v>4.7222380026608421</v>
      </c>
      <c r="E11">
        <v>11</v>
      </c>
      <c r="G11">
        <f t="shared" si="2"/>
        <v>4.0590144927536231</v>
      </c>
      <c r="H11">
        <f t="shared" si="3"/>
        <v>4.07999561122723</v>
      </c>
    </row>
    <row r="12" spans="1:10" x14ac:dyDescent="0.35">
      <c r="A12">
        <v>12</v>
      </c>
      <c r="C12">
        <f t="shared" si="0"/>
        <v>4.7875710144927535</v>
      </c>
      <c r="D12">
        <f t="shared" si="1"/>
        <v>4.7677947251566426</v>
      </c>
      <c r="E12">
        <v>12</v>
      </c>
      <c r="G12">
        <f t="shared" si="2"/>
        <v>4.1161159420289852</v>
      </c>
      <c r="H12">
        <f t="shared" si="3"/>
        <v>4.1369519966755028</v>
      </c>
    </row>
    <row r="13" spans="1:10" x14ac:dyDescent="0.35">
      <c r="A13">
        <v>13</v>
      </c>
      <c r="C13">
        <f t="shared" si="0"/>
        <v>4.8330956521739132</v>
      </c>
      <c r="D13">
        <f t="shared" si="1"/>
        <v>4.8133454299670584</v>
      </c>
      <c r="E13">
        <v>13</v>
      </c>
      <c r="G13">
        <f t="shared" si="2"/>
        <v>4.1732173913043473</v>
      </c>
      <c r="H13">
        <f t="shared" si="3"/>
        <v>4.1939164773411122</v>
      </c>
    </row>
    <row r="14" spans="1:10" x14ac:dyDescent="0.35">
      <c r="A14">
        <v>14</v>
      </c>
      <c r="C14">
        <f t="shared" si="0"/>
        <v>4.878620289855073</v>
      </c>
      <c r="D14">
        <f t="shared" si="1"/>
        <v>4.8588900932407499</v>
      </c>
      <c r="E14">
        <v>14</v>
      </c>
      <c r="G14">
        <f t="shared" si="2"/>
        <v>4.2303188405797094</v>
      </c>
      <c r="H14">
        <f t="shared" si="3"/>
        <v>4.2508892149316173</v>
      </c>
    </row>
    <row r="15" spans="1:10" x14ac:dyDescent="0.35">
      <c r="A15">
        <v>15</v>
      </c>
      <c r="C15">
        <f t="shared" si="0"/>
        <v>4.9241449275362319</v>
      </c>
      <c r="D15">
        <f t="shared" si="1"/>
        <v>4.9044286965687087</v>
      </c>
      <c r="E15">
        <v>15</v>
      </c>
      <c r="G15">
        <f t="shared" si="2"/>
        <v>4.2874202898550724</v>
      </c>
      <c r="H15">
        <f t="shared" si="3"/>
        <v>4.3078703653535486</v>
      </c>
    </row>
    <row r="16" spans="1:10" x14ac:dyDescent="0.35">
      <c r="A16">
        <v>16</v>
      </c>
      <c r="C16">
        <f t="shared" si="0"/>
        <v>4.9696695652173917</v>
      </c>
      <c r="D16">
        <f t="shared" si="1"/>
        <v>4.9499612270684068</v>
      </c>
      <c r="E16">
        <v>16</v>
      </c>
      <c r="G16">
        <f t="shared" si="2"/>
        <v>4.3445217391304345</v>
      </c>
      <c r="H16">
        <f t="shared" si="3"/>
        <v>4.3648600778901434</v>
      </c>
    </row>
    <row r="17" spans="1:8" x14ac:dyDescent="0.35">
      <c r="A17">
        <v>17</v>
      </c>
      <c r="C17">
        <f t="shared" si="0"/>
        <v>5.0151942028985506</v>
      </c>
      <c r="D17">
        <f t="shared" si="1"/>
        <v>4.995487677443009</v>
      </c>
      <c r="E17">
        <v>17</v>
      </c>
      <c r="G17">
        <f t="shared" si="2"/>
        <v>4.4016231884057966</v>
      </c>
      <c r="H17">
        <f t="shared" si="3"/>
        <v>4.4218584943785633</v>
      </c>
    </row>
    <row r="18" spans="1:8" x14ac:dyDescent="0.35">
      <c r="A18">
        <v>18</v>
      </c>
      <c r="C18">
        <f t="shared" si="0"/>
        <v>5.0607188405797103</v>
      </c>
      <c r="D18">
        <f t="shared" si="1"/>
        <v>5.0410080460150493</v>
      </c>
      <c r="E18">
        <v>18</v>
      </c>
      <c r="G18">
        <f t="shared" si="2"/>
        <v>4.4587246376811596</v>
      </c>
      <c r="H18">
        <f t="shared" si="3"/>
        <v>4.4788657483956618</v>
      </c>
    </row>
    <row r="19" spans="1:8" x14ac:dyDescent="0.35">
      <c r="A19">
        <v>19</v>
      </c>
      <c r="C19">
        <f t="shared" si="0"/>
        <v>5.1062434782608692</v>
      </c>
      <c r="D19">
        <f t="shared" si="1"/>
        <v>5.0865223367341788</v>
      </c>
      <c r="E19">
        <v>19</v>
      </c>
      <c r="G19">
        <f t="shared" si="2"/>
        <v>4.5158260869565217</v>
      </c>
      <c r="H19">
        <f t="shared" si="3"/>
        <v>4.5358819644619235</v>
      </c>
    </row>
    <row r="20" spans="1:8" x14ac:dyDescent="0.35">
      <c r="A20">
        <v>20</v>
      </c>
      <c r="C20">
        <f t="shared" si="0"/>
        <v>5.151768115942029</v>
      </c>
      <c r="D20">
        <f t="shared" si="1"/>
        <v>5.1320305591589213</v>
      </c>
      <c r="E20">
        <v>20</v>
      </c>
      <c r="G20">
        <f t="shared" si="2"/>
        <v>4.5729275362318837</v>
      </c>
      <c r="H20">
        <f t="shared" si="3"/>
        <v>4.592907257273608</v>
      </c>
    </row>
    <row r="21" spans="1:8" x14ac:dyDescent="0.35">
      <c r="A21">
        <v>21</v>
      </c>
      <c r="C21">
        <f t="shared" si="0"/>
        <v>5.1972927536231879</v>
      </c>
      <c r="D21">
        <f t="shared" si="1"/>
        <v>5.1775327284126211</v>
      </c>
      <c r="E21">
        <v>21</v>
      </c>
      <c r="G21">
        <f t="shared" si="2"/>
        <v>4.6300289855072458</v>
      </c>
      <c r="H21">
        <f t="shared" si="3"/>
        <v>4.6499417309732545</v>
      </c>
    </row>
    <row r="22" spans="1:8" x14ac:dyDescent="0.35">
      <c r="A22">
        <v>22</v>
      </c>
      <c r="C22">
        <f t="shared" si="0"/>
        <v>5.2428173913043477</v>
      </c>
      <c r="D22">
        <f t="shared" si="1"/>
        <v>5.223028865114073</v>
      </c>
      <c r="E22">
        <v>22</v>
      </c>
      <c r="G22">
        <f t="shared" si="2"/>
        <v>4.6871304347826079</v>
      </c>
      <c r="H22">
        <f t="shared" si="3"/>
        <v>4.7069854784687468</v>
      </c>
    </row>
    <row r="23" spans="1:8" x14ac:dyDescent="0.35">
      <c r="A23">
        <v>23</v>
      </c>
      <c r="C23">
        <f t="shared" si="0"/>
        <v>5.2883420289855074</v>
      </c>
      <c r="D23">
        <f t="shared" si="1"/>
        <v>5.2685189952835403</v>
      </c>
      <c r="E23">
        <v>23</v>
      </c>
      <c r="G23">
        <f t="shared" si="2"/>
        <v>4.7442318840579709</v>
      </c>
      <c r="H23">
        <f t="shared" si="3"/>
        <v>4.7640385808107988</v>
      </c>
    </row>
    <row r="24" spans="1:8" x14ac:dyDescent="0.35">
      <c r="A24">
        <v>24</v>
      </c>
      <c r="C24">
        <f t="shared" si="0"/>
        <v>5.3338666666666663</v>
      </c>
      <c r="D24">
        <f t="shared" si="1"/>
        <v>5.3140031502251954</v>
      </c>
      <c r="E24">
        <v>24</v>
      </c>
      <c r="G24">
        <f t="shared" si="2"/>
        <v>4.801333333333333</v>
      </c>
      <c r="H24">
        <f t="shared" si="3"/>
        <v>4.8211011066382357</v>
      </c>
    </row>
    <row r="25" spans="1:8" x14ac:dyDescent="0.35">
      <c r="A25">
        <v>25</v>
      </c>
      <c r="C25">
        <f t="shared" si="0"/>
        <v>5.3793913043478261</v>
      </c>
      <c r="D25">
        <f t="shared" si="1"/>
        <v>5.3594813663871737</v>
      </c>
      <c r="E25">
        <v>25</v>
      </c>
      <c r="G25">
        <f t="shared" si="2"/>
        <v>4.8584347826086951</v>
      </c>
      <c r="H25">
        <f t="shared" si="3"/>
        <v>4.8781731116997067</v>
      </c>
    </row>
    <row r="26" spans="1:8" x14ac:dyDescent="0.35">
      <c r="A26">
        <v>26</v>
      </c>
      <c r="C26">
        <f t="shared" si="0"/>
        <v>5.424915942028985</v>
      </c>
      <c r="D26">
        <f t="shared" si="1"/>
        <v>5.4049536852006943</v>
      </c>
      <c r="E26">
        <v>26</v>
      </c>
      <c r="G26">
        <f t="shared" si="2"/>
        <v>4.9155362318840572</v>
      </c>
      <c r="H26">
        <f t="shared" si="3"/>
        <v>4.935254638459428</v>
      </c>
    </row>
    <row r="27" spans="1:8" x14ac:dyDescent="0.35">
      <c r="A27">
        <v>27</v>
      </c>
      <c r="C27">
        <f t="shared" si="0"/>
        <v>5.4704405797101447</v>
      </c>
      <c r="D27">
        <f t="shared" si="1"/>
        <v>5.4504201528998744</v>
      </c>
      <c r="E27">
        <v>27</v>
      </c>
      <c r="G27">
        <f t="shared" si="2"/>
        <v>4.9726376811594193</v>
      </c>
      <c r="H27">
        <f t="shared" si="3"/>
        <v>4.9923457157933893</v>
      </c>
    </row>
    <row r="28" spans="1:8" x14ac:dyDescent="0.35">
      <c r="A28">
        <v>28</v>
      </c>
      <c r="C28">
        <f t="shared" si="0"/>
        <v>5.5159652173913045</v>
      </c>
      <c r="D28">
        <f t="shared" si="1"/>
        <v>5.4958808203239959</v>
      </c>
      <c r="E28">
        <v>28</v>
      </c>
      <c r="G28">
        <f t="shared" si="2"/>
        <v>5.0297391304347823</v>
      </c>
      <c r="H28">
        <f t="shared" si="3"/>
        <v>5.0494463587810356</v>
      </c>
    </row>
    <row r="29" spans="1:8" x14ac:dyDescent="0.35">
      <c r="A29">
        <v>29</v>
      </c>
      <c r="C29">
        <f t="shared" si="0"/>
        <v>5.5614898550724634</v>
      </c>
      <c r="D29">
        <f t="shared" si="1"/>
        <v>5.5413357427041561</v>
      </c>
      <c r="E29">
        <v>29</v>
      </c>
      <c r="G29">
        <f t="shared" si="2"/>
        <v>5.0868405797101444</v>
      </c>
      <c r="H29">
        <f t="shared" si="3"/>
        <v>5.1065565685959333</v>
      </c>
    </row>
    <row r="30" spans="1:8" x14ac:dyDescent="0.35">
      <c r="A30">
        <v>30</v>
      </c>
      <c r="C30">
        <f t="shared" si="0"/>
        <v>5.6070144927536232</v>
      </c>
      <c r="D30">
        <f t="shared" si="1"/>
        <v>5.5867849794362794</v>
      </c>
      <c r="E30">
        <v>30</v>
      </c>
      <c r="G30">
        <f t="shared" si="2"/>
        <v>5.1439420289855065</v>
      </c>
      <c r="H30">
        <f t="shared" si="3"/>
        <v>5.1636763324972401</v>
      </c>
    </row>
    <row r="31" spans="1:8" x14ac:dyDescent="0.35">
      <c r="A31">
        <v>31</v>
      </c>
      <c r="C31">
        <f t="shared" si="0"/>
        <v>5.6525391304347821</v>
      </c>
      <c r="D31">
        <f t="shared" si="1"/>
        <v>5.6322285938425605</v>
      </c>
      <c r="E31">
        <v>31</v>
      </c>
      <c r="G31">
        <f t="shared" si="2"/>
        <v>5.2010434782608694</v>
      </c>
      <c r="H31">
        <f t="shared" si="3"/>
        <v>5.2208056239221445</v>
      </c>
    </row>
    <row r="32" spans="1:8" x14ac:dyDescent="0.35">
      <c r="A32">
        <v>32</v>
      </c>
      <c r="C32">
        <f t="shared" si="0"/>
        <v>5.6980637681159418</v>
      </c>
      <c r="D32">
        <f t="shared" si="1"/>
        <v>5.6776666529234321</v>
      </c>
      <c r="E32">
        <v>32</v>
      </c>
      <c r="G32">
        <f t="shared" si="2"/>
        <v>5.2581449275362315</v>
      </c>
      <c r="H32">
        <f t="shared" si="3"/>
        <v>5.2779444026776892</v>
      </c>
    </row>
    <row r="33" spans="1:8" x14ac:dyDescent="0.35">
      <c r="A33">
        <v>33</v>
      </c>
      <c r="C33">
        <f t="shared" ref="C33:C64" si="4">4.2868+(A33-1)*0.0455246376811594</f>
        <v>5.7435884057971016</v>
      </c>
      <c r="D33">
        <f t="shared" ref="D33:D64" si="5">0+1*C33-0.0190806411195726*(1.06666666666667+(C33-5.006)^2/6.29502666666666)^0.5</f>
        <v>5.7230992271021366</v>
      </c>
      <c r="E33">
        <v>33</v>
      </c>
      <c r="G33">
        <f t="shared" ref="G33:G64" si="6">3.488+(E33-1)*0.0571014492753623</f>
        <v>5.3152463768115936</v>
      </c>
      <c r="H33">
        <f t="shared" ref="H33:H64" si="7">0+1*G33+0.0190806411195726*(1.06666666666667+(G33-5.006)^2/6.29502666666666)^0.5</f>
        <v>5.3350926152287972</v>
      </c>
    </row>
    <row r="34" spans="1:8" x14ac:dyDescent="0.35">
      <c r="A34">
        <v>34</v>
      </c>
      <c r="C34">
        <f t="shared" si="4"/>
        <v>5.7891130434782605</v>
      </c>
      <c r="D34">
        <f t="shared" si="5"/>
        <v>5.7685263899639789</v>
      </c>
      <c r="E34">
        <v>34</v>
      </c>
      <c r="G34">
        <f t="shared" si="6"/>
        <v>5.3723478260869557</v>
      </c>
      <c r="H34">
        <f t="shared" si="7"/>
        <v>5.3922501950776889</v>
      </c>
    </row>
    <row r="35" spans="1:8" x14ac:dyDescent="0.35">
      <c r="A35">
        <v>35</v>
      </c>
      <c r="C35">
        <f t="shared" si="4"/>
        <v>5.8346376811594203</v>
      </c>
      <c r="D35">
        <f t="shared" si="5"/>
        <v>5.813948217992265</v>
      </c>
      <c r="E35">
        <v>35</v>
      </c>
      <c r="G35">
        <f t="shared" si="6"/>
        <v>5.4294492753623178</v>
      </c>
      <c r="H35">
        <f t="shared" si="7"/>
        <v>5.4494170632285197</v>
      </c>
    </row>
    <row r="36" spans="1:8" x14ac:dyDescent="0.35">
      <c r="A36">
        <v>36</v>
      </c>
      <c r="C36">
        <f t="shared" si="4"/>
        <v>5.8801623188405792</v>
      </c>
      <c r="D36">
        <f t="shared" si="5"/>
        <v>5.8593647903028359</v>
      </c>
      <c r="E36">
        <v>36</v>
      </c>
      <c r="G36">
        <f t="shared" si="6"/>
        <v>5.4865507246376808</v>
      </c>
      <c r="H36">
        <f t="shared" si="7"/>
        <v>5.5065931287297927</v>
      </c>
    </row>
    <row r="37" spans="1:8" x14ac:dyDescent="0.35">
      <c r="A37">
        <v>37</v>
      </c>
      <c r="C37">
        <f t="shared" si="4"/>
        <v>5.9256869565217389</v>
      </c>
      <c r="D37">
        <f t="shared" si="5"/>
        <v>5.904776188379067</v>
      </c>
      <c r="E37">
        <v>37</v>
      </c>
      <c r="G37">
        <f t="shared" si="6"/>
        <v>5.5436521739130429</v>
      </c>
      <c r="H37">
        <f t="shared" si="7"/>
        <v>5.5637782892860823</v>
      </c>
    </row>
    <row r="38" spans="1:8" x14ac:dyDescent="0.35">
      <c r="A38">
        <v>38</v>
      </c>
      <c r="C38">
        <f t="shared" si="4"/>
        <v>5.9712115942028987</v>
      </c>
      <c r="D38">
        <f t="shared" si="5"/>
        <v>5.9501824958090044</v>
      </c>
      <c r="E38">
        <v>38</v>
      </c>
      <c r="G38">
        <f t="shared" si="6"/>
        <v>5.600753623188405</v>
      </c>
      <c r="H38">
        <f t="shared" si="7"/>
        <v>5.6209724319298173</v>
      </c>
    </row>
    <row r="39" spans="1:8" x14ac:dyDescent="0.35">
      <c r="A39">
        <v>39</v>
      </c>
      <c r="C39">
        <f t="shared" si="4"/>
        <v>6.0167362318840576</v>
      </c>
      <c r="D39">
        <f t="shared" si="5"/>
        <v>5.9955837980262547</v>
      </c>
      <c r="E39">
        <v>39</v>
      </c>
      <c r="G39">
        <f t="shared" si="6"/>
        <v>5.657855072463768</v>
      </c>
      <c r="H39">
        <f t="shared" si="7"/>
        <v>5.6781754337432897</v>
      </c>
    </row>
    <row r="40" spans="1:8" x14ac:dyDescent="0.35">
      <c r="A40">
        <v>40</v>
      </c>
      <c r="C40">
        <f t="shared" si="4"/>
        <v>6.0622608695652165</v>
      </c>
      <c r="D40">
        <f t="shared" si="5"/>
        <v>6.0409801820560567</v>
      </c>
      <c r="E40">
        <v>40</v>
      </c>
      <c r="G40">
        <f t="shared" si="6"/>
        <v>5.7149565217391292</v>
      </c>
      <c r="H40">
        <f t="shared" si="7"/>
        <v>5.7353871626207624</v>
      </c>
    </row>
    <row r="41" spans="1:8" x14ac:dyDescent="0.35">
      <c r="A41">
        <v>41</v>
      </c>
      <c r="C41">
        <f t="shared" si="4"/>
        <v>6.1077855072463763</v>
      </c>
      <c r="D41">
        <f t="shared" si="5"/>
        <v>6.086371736267834</v>
      </c>
      <c r="E41">
        <v>41</v>
      </c>
      <c r="G41">
        <f t="shared" si="6"/>
        <v>5.7720579710144921</v>
      </c>
      <c r="H41">
        <f t="shared" si="7"/>
        <v>5.7926074780604964</v>
      </c>
    </row>
    <row r="42" spans="1:8" x14ac:dyDescent="0.35">
      <c r="A42">
        <v>42</v>
      </c>
      <c r="C42">
        <f t="shared" si="4"/>
        <v>6.153310144927536</v>
      </c>
      <c r="D42">
        <f t="shared" si="5"/>
        <v>6.1317585501353733</v>
      </c>
      <c r="E42">
        <v>42</v>
      </c>
      <c r="G42">
        <f t="shared" si="6"/>
        <v>5.8291594202898542</v>
      </c>
      <c r="H42">
        <f t="shared" si="7"/>
        <v>5.8498362319765924</v>
      </c>
    </row>
    <row r="43" spans="1:8" x14ac:dyDescent="0.35">
      <c r="A43">
        <v>43</v>
      </c>
      <c r="C43">
        <f t="shared" si="4"/>
        <v>6.1988347826086949</v>
      </c>
      <c r="D43">
        <f t="shared" si="5"/>
        <v>6.1771407140056214</v>
      </c>
      <c r="E43">
        <v>43</v>
      </c>
      <c r="G43">
        <f t="shared" si="6"/>
        <v>5.8862608695652163</v>
      </c>
      <c r="H43">
        <f t="shared" si="7"/>
        <v>5.9070732695209971</v>
      </c>
    </row>
    <row r="44" spans="1:8" x14ac:dyDescent="0.35">
      <c r="A44">
        <v>44</v>
      </c>
      <c r="C44">
        <f t="shared" si="4"/>
        <v>6.2443594202898547</v>
      </c>
      <c r="D44">
        <f t="shared" si="5"/>
        <v>6.2225183188769382</v>
      </c>
      <c r="E44">
        <v>44</v>
      </c>
      <c r="G44">
        <f t="shared" si="6"/>
        <v>5.9433623188405793</v>
      </c>
      <c r="H44">
        <f t="shared" si="7"/>
        <v>5.9643184299064593</v>
      </c>
    </row>
    <row r="45" spans="1:8" x14ac:dyDescent="0.35">
      <c r="A45">
        <v>45</v>
      </c>
      <c r="C45">
        <f t="shared" si="4"/>
        <v>6.2898840579710136</v>
      </c>
      <c r="D45">
        <f t="shared" si="5"/>
        <v>6.2678914561874848</v>
      </c>
      <c r="E45">
        <v>45</v>
      </c>
      <c r="G45">
        <f t="shared" si="6"/>
        <v>6.0004637681159414</v>
      </c>
      <c r="H45">
        <f t="shared" si="7"/>
        <v>6.021571547221928</v>
      </c>
    </row>
    <row r="46" spans="1:8" x14ac:dyDescent="0.35">
      <c r="A46">
        <v>46</v>
      </c>
      <c r="C46">
        <f t="shared" si="4"/>
        <v>6.3354086956521733</v>
      </c>
      <c r="D46">
        <f t="shared" si="5"/>
        <v>6.313260217614312</v>
      </c>
      <c r="E46">
        <v>46</v>
      </c>
      <c r="G46">
        <f t="shared" si="6"/>
        <v>6.0575652173913035</v>
      </c>
      <c r="H46">
        <f t="shared" si="7"/>
        <v>6.0788324512326914</v>
      </c>
    </row>
    <row r="47" spans="1:8" x14ac:dyDescent="0.35">
      <c r="A47">
        <v>47</v>
      </c>
      <c r="C47">
        <f t="shared" si="4"/>
        <v>6.3809333333333331</v>
      </c>
      <c r="D47">
        <f t="shared" si="5"/>
        <v>6.3586246948835417</v>
      </c>
      <c r="E47">
        <v>47</v>
      </c>
      <c r="G47">
        <f t="shared" si="6"/>
        <v>6.1146666666666665</v>
      </c>
      <c r="H47">
        <f t="shared" si="7"/>
        <v>6.1361009681583631</v>
      </c>
    </row>
    <row r="48" spans="1:8" x14ac:dyDescent="0.35">
      <c r="A48">
        <v>48</v>
      </c>
      <c r="C48">
        <f t="shared" si="4"/>
        <v>6.426457971014492</v>
      </c>
      <c r="D48">
        <f t="shared" si="5"/>
        <v>6.4039849795919288</v>
      </c>
      <c r="E48">
        <v>48</v>
      </c>
      <c r="G48">
        <f t="shared" si="6"/>
        <v>6.1717681159420277</v>
      </c>
      <c r="H48">
        <f t="shared" si="7"/>
        <v>6.1933769214227841</v>
      </c>
    </row>
    <row r="49" spans="1:8" x14ac:dyDescent="0.35">
      <c r="A49">
        <v>49</v>
      </c>
      <c r="C49">
        <f t="shared" si="4"/>
        <v>6.4719826086956518</v>
      </c>
      <c r="D49">
        <f t="shared" si="5"/>
        <v>6.4493411630399784</v>
      </c>
      <c r="E49">
        <v>49</v>
      </c>
      <c r="G49">
        <f t="shared" si="6"/>
        <v>6.2288695652173907</v>
      </c>
      <c r="H49">
        <f t="shared" si="7"/>
        <v>6.2506601323708386</v>
      </c>
    </row>
    <row r="50" spans="1:8" x14ac:dyDescent="0.35">
      <c r="A50">
        <v>50</v>
      </c>
      <c r="C50">
        <f t="shared" si="4"/>
        <v>6.5175072463768107</v>
      </c>
      <c r="D50">
        <f t="shared" si="5"/>
        <v>6.494693336076641</v>
      </c>
      <c r="E50">
        <v>50</v>
      </c>
      <c r="G50">
        <f t="shared" si="6"/>
        <v>6.2859710144927528</v>
      </c>
      <c r="H50">
        <f t="shared" si="7"/>
        <v>6.3079504209480737</v>
      </c>
    </row>
    <row r="51" spans="1:8" x14ac:dyDescent="0.35">
      <c r="A51">
        <v>51</v>
      </c>
      <c r="C51">
        <f t="shared" si="4"/>
        <v>6.5630318840579704</v>
      </c>
      <c r="D51">
        <f t="shared" si="5"/>
        <v>6.5400415889555861</v>
      </c>
      <c r="E51">
        <v>51</v>
      </c>
      <c r="G51">
        <f t="shared" si="6"/>
        <v>6.3430724637681148</v>
      </c>
      <c r="H51">
        <f t="shared" si="7"/>
        <v>6.3652476063399899</v>
      </c>
    </row>
    <row r="52" spans="1:8" x14ac:dyDescent="0.35">
      <c r="A52">
        <v>52</v>
      </c>
      <c r="C52">
        <f t="shared" si="4"/>
        <v>6.6085565217391302</v>
      </c>
      <c r="D52">
        <f t="shared" si="5"/>
        <v>6.5853860112028819</v>
      </c>
      <c r="E52">
        <v>52</v>
      </c>
      <c r="G52">
        <f t="shared" si="6"/>
        <v>6.4001739130434778</v>
      </c>
      <c r="H52">
        <f t="shared" si="7"/>
        <v>6.4225515075686568</v>
      </c>
    </row>
    <row r="53" spans="1:8" x14ac:dyDescent="0.35">
      <c r="A53">
        <v>53</v>
      </c>
      <c r="C53">
        <f t="shared" si="4"/>
        <v>6.6540811594202891</v>
      </c>
      <c r="D53">
        <f t="shared" si="5"/>
        <v>6.6307266914959015</v>
      </c>
      <c r="E53">
        <v>53</v>
      </c>
      <c r="G53">
        <f t="shared" si="6"/>
        <v>6.457275362318839</v>
      </c>
      <c r="H53">
        <f t="shared" si="7"/>
        <v>6.4798619440451466</v>
      </c>
    </row>
    <row r="54" spans="1:8" x14ac:dyDescent="0.35">
      <c r="A54">
        <v>54</v>
      </c>
      <c r="C54">
        <f t="shared" si="4"/>
        <v>6.699605797101448</v>
      </c>
      <c r="D54">
        <f t="shared" si="5"/>
        <v>6.6760637175531743</v>
      </c>
      <c r="E54">
        <v>54</v>
      </c>
      <c r="G54">
        <f t="shared" si="6"/>
        <v>6.514376811594202</v>
      </c>
      <c r="H54">
        <f t="shared" si="7"/>
        <v>6.5371787360770295</v>
      </c>
    </row>
    <row r="55" spans="1:8" x14ac:dyDescent="0.35">
      <c r="A55">
        <v>55</v>
      </c>
      <c r="C55">
        <f t="shared" si="4"/>
        <v>6.7451304347826078</v>
      </c>
      <c r="D55">
        <f t="shared" si="5"/>
        <v>6.7213971760348414</v>
      </c>
      <c r="E55">
        <v>55</v>
      </c>
      <c r="G55">
        <f t="shared" si="6"/>
        <v>6.5714782608695641</v>
      </c>
      <c r="H55">
        <f t="shared" si="7"/>
        <v>6.594501705330754</v>
      </c>
    </row>
    <row r="56" spans="1:8" x14ac:dyDescent="0.35">
      <c r="A56">
        <v>56</v>
      </c>
      <c r="C56">
        <f t="shared" si="4"/>
        <v>6.7906550724637675</v>
      </c>
      <c r="D56">
        <f t="shared" si="5"/>
        <v>6.7667271524533543</v>
      </c>
      <c r="E56">
        <v>56</v>
      </c>
      <c r="G56">
        <f t="shared" si="6"/>
        <v>6.6285797101449262</v>
      </c>
      <c r="H56">
        <f t="shared" si="7"/>
        <v>6.6518306752494096</v>
      </c>
    </row>
    <row r="57" spans="1:8" x14ac:dyDescent="0.35">
      <c r="A57">
        <v>57</v>
      </c>
      <c r="C57">
        <f t="shared" si="4"/>
        <v>6.8361797101449273</v>
      </c>
      <c r="D57">
        <f t="shared" si="5"/>
        <v>6.8120537310939913</v>
      </c>
      <c r="E57">
        <v>57</v>
      </c>
      <c r="G57">
        <f t="shared" si="6"/>
        <v>6.6856811594202892</v>
      </c>
      <c r="H57">
        <f t="shared" si="7"/>
        <v>6.7091654714267737</v>
      </c>
    </row>
    <row r="58" spans="1:8" x14ac:dyDescent="0.35">
      <c r="A58">
        <v>58</v>
      </c>
      <c r="C58">
        <f t="shared" si="4"/>
        <v>6.8817043478260862</v>
      </c>
      <c r="D58">
        <f t="shared" si="5"/>
        <v>6.8573769949447545</v>
      </c>
      <c r="E58">
        <v>58</v>
      </c>
      <c r="G58">
        <f t="shared" si="6"/>
        <v>6.7427826086956513</v>
      </c>
      <c r="H58">
        <f t="shared" si="7"/>
        <v>6.766505921938986</v>
      </c>
    </row>
    <row r="59" spans="1:8" x14ac:dyDescent="0.35">
      <c r="A59">
        <v>59</v>
      </c>
      <c r="C59">
        <f t="shared" si="4"/>
        <v>6.9272289855072451</v>
      </c>
      <c r="D59">
        <f t="shared" si="5"/>
        <v>6.9026970256351801</v>
      </c>
      <c r="E59">
        <v>59</v>
      </c>
      <c r="G59">
        <f t="shared" si="6"/>
        <v>6.7998840579710134</v>
      </c>
      <c r="H59">
        <f t="shared" si="7"/>
        <v>6.8238518576355727</v>
      </c>
    </row>
    <row r="60" spans="1:8" x14ac:dyDescent="0.35">
      <c r="A60">
        <v>60</v>
      </c>
      <c r="C60">
        <f t="shared" si="4"/>
        <v>6.9727536231884049</v>
      </c>
      <c r="D60">
        <f t="shared" si="5"/>
        <v>6.9480139033835737</v>
      </c>
      <c r="E60">
        <v>60</v>
      </c>
      <c r="G60">
        <f t="shared" si="6"/>
        <v>6.8569855072463763</v>
      </c>
      <c r="H60">
        <f t="shared" si="7"/>
        <v>6.8812031123917041</v>
      </c>
    </row>
    <row r="61" spans="1:8" x14ac:dyDescent="0.35">
      <c r="A61">
        <v>61</v>
      </c>
      <c r="C61">
        <f t="shared" si="4"/>
        <v>7.0182782608695646</v>
      </c>
      <c r="D61">
        <f t="shared" si="5"/>
        <v>6.9933277069521926</v>
      </c>
      <c r="E61">
        <v>61</v>
      </c>
      <c r="G61">
        <f t="shared" si="6"/>
        <v>6.9140869565217375</v>
      </c>
      <c r="H61">
        <f t="shared" si="7"/>
        <v>6.9385595233238755</v>
      </c>
    </row>
    <row r="62" spans="1:8" x14ac:dyDescent="0.35">
      <c r="A62">
        <v>62</v>
      </c>
      <c r="C62">
        <f t="shared" si="4"/>
        <v>7.0638028985507244</v>
      </c>
      <c r="D62">
        <f t="shared" si="5"/>
        <v>7.0386385136098815</v>
      </c>
      <c r="E62">
        <v>62</v>
      </c>
      <c r="G62">
        <f t="shared" si="6"/>
        <v>6.9711884057971005</v>
      </c>
      <c r="H62">
        <f t="shared" si="7"/>
        <v>6.9959209309712653</v>
      </c>
    </row>
    <row r="63" spans="1:8" x14ac:dyDescent="0.35">
      <c r="A63">
        <v>63</v>
      </c>
      <c r="C63">
        <f t="shared" si="4"/>
        <v>7.1093275362318833</v>
      </c>
      <c r="D63">
        <f t="shared" si="5"/>
        <v>7.0839463991016567</v>
      </c>
      <c r="E63">
        <v>63</v>
      </c>
      <c r="G63">
        <f t="shared" si="6"/>
        <v>7.0282898550724626</v>
      </c>
      <c r="H63">
        <f t="shared" si="7"/>
        <v>7.0532871794451202</v>
      </c>
    </row>
    <row r="64" spans="1:8" x14ac:dyDescent="0.35">
      <c r="A64">
        <v>64</v>
      </c>
      <c r="C64">
        <f t="shared" si="4"/>
        <v>7.1548521739130422</v>
      </c>
      <c r="D64">
        <f t="shared" si="5"/>
        <v>7.1292514376247844</v>
      </c>
      <c r="E64">
        <v>64</v>
      </c>
      <c r="G64">
        <f t="shared" si="6"/>
        <v>7.0853913043478247</v>
      </c>
      <c r="H64">
        <f t="shared" si="7"/>
        <v>7.1106581165485858</v>
      </c>
    </row>
    <row r="65" spans="1:8" x14ac:dyDescent="0.35">
      <c r="A65">
        <v>65</v>
      </c>
      <c r="C65">
        <f t="shared" ref="C65:C70" si="8">4.2868+(A65-1)*0.0455246376811594</f>
        <v>7.200376811594202</v>
      </c>
      <c r="D65">
        <f t="shared" ref="D65:D70" si="9">0+1*C65-0.0190806411195726*(1.06666666666667+(C65-5.006)^2/6.29502666666666)^0.5</f>
        <v>7.1745537018108383</v>
      </c>
      <c r="E65">
        <v>65</v>
      </c>
      <c r="G65">
        <f t="shared" ref="G65:G70" si="10">3.488+(E65-1)*0.0571014492753623</f>
        <v>7.1424927536231877</v>
      </c>
      <c r="H65">
        <f t="shared" ref="H65:H70" si="11">0+1*G65+0.0190806411195726*(1.06666666666667+(G65-5.006)^2/6.29502666666666)^0.5</f>
        <v>7.1680335938693647</v>
      </c>
    </row>
    <row r="66" spans="1:8" x14ac:dyDescent="0.35">
      <c r="A66">
        <v>66</v>
      </c>
      <c r="C66">
        <f t="shared" si="8"/>
        <v>7.2459014492753617</v>
      </c>
      <c r="D66">
        <f t="shared" si="9"/>
        <v>7.2198532627133076</v>
      </c>
      <c r="E66">
        <v>66</v>
      </c>
      <c r="G66">
        <f t="shared" si="10"/>
        <v>7.1995942028985489</v>
      </c>
      <c r="H66">
        <f t="shared" si="11"/>
        <v>7.2254134668475558</v>
      </c>
    </row>
    <row r="67" spans="1:8" x14ac:dyDescent="0.35">
      <c r="A67">
        <v>67</v>
      </c>
      <c r="C67">
        <f t="shared" si="8"/>
        <v>7.2914260869565206</v>
      </c>
      <c r="D67">
        <f t="shared" si="9"/>
        <v>7.2651501898002939</v>
      </c>
      <c r="E67">
        <v>67</v>
      </c>
      <c r="G67">
        <f t="shared" si="10"/>
        <v>7.2566956521739119</v>
      </c>
      <c r="H67">
        <f t="shared" si="11"/>
        <v>7.2827975948209973</v>
      </c>
    </row>
    <row r="68" spans="1:8" x14ac:dyDescent="0.35">
      <c r="A68">
        <v>68</v>
      </c>
      <c r="C68">
        <f t="shared" si="8"/>
        <v>7.3369507246376795</v>
      </c>
      <c r="D68">
        <f t="shared" si="9"/>
        <v>7.3104445509518605</v>
      </c>
      <c r="E68">
        <v>68</v>
      </c>
      <c r="G68">
        <f t="shared" si="10"/>
        <v>7.313797101449274</v>
      </c>
      <c r="H68">
        <f t="shared" si="11"/>
        <v>7.340185841050296</v>
      </c>
    </row>
    <row r="69" spans="1:8" x14ac:dyDescent="0.35">
      <c r="A69">
        <v>69</v>
      </c>
      <c r="C69">
        <f t="shared" si="8"/>
        <v>7.3824753623188393</v>
      </c>
      <c r="D69">
        <f t="shared" si="9"/>
        <v>7.3557364124616331</v>
      </c>
      <c r="E69">
        <v>69</v>
      </c>
      <c r="G69">
        <f t="shared" si="10"/>
        <v>7.3708985507246361</v>
      </c>
      <c r="H69">
        <f t="shared" si="11"/>
        <v>7.3975780727256923</v>
      </c>
    </row>
    <row r="70" spans="1:8" x14ac:dyDescent="0.35">
      <c r="A70">
        <v>70</v>
      </c>
      <c r="C70">
        <f t="shared" si="8"/>
        <v>7.427999999999999</v>
      </c>
      <c r="D70">
        <f t="shared" si="9"/>
        <v>7.401025839042247</v>
      </c>
      <c r="E70">
        <v>70</v>
      </c>
      <c r="G70">
        <f t="shared" si="10"/>
        <v>7.427999999999999</v>
      </c>
      <c r="H70">
        <f t="shared" si="11"/>
        <v>7.4549741609577511</v>
      </c>
    </row>
  </sheetData>
  <pageMargins left="0.7" right="0.7" top="0.75" bottom="0.75" header="0.3" footer="0.3"/>
  <ignoredErrors>
    <ignoredError sqref="I2:I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21A2C-1A0B-463A-BA5D-DD00F68D21F7}">
  <sheetPr codeName="XLSTAT_20240327_095704_1_HID"/>
  <dimension ref="A1:L16"/>
  <sheetViews>
    <sheetView showGridLines="0" workbookViewId="0">
      <selection activeCell="G1" sqref="G1"/>
    </sheetView>
  </sheetViews>
  <sheetFormatPr defaultRowHeight="15.5" x14ac:dyDescent="0.35"/>
  <sheetData>
    <row r="1" spans="1:12" ht="77.5" x14ac:dyDescent="0.35">
      <c r="A1" s="82" t="s">
        <v>243</v>
      </c>
      <c r="B1" s="83" t="s">
        <v>244</v>
      </c>
      <c r="C1" s="83" t="s">
        <v>175</v>
      </c>
      <c r="D1" s="83" t="s">
        <v>260</v>
      </c>
      <c r="E1" s="83" t="s">
        <v>261</v>
      </c>
      <c r="F1" s="83" t="s">
        <v>262</v>
      </c>
      <c r="G1" s="83" t="s">
        <v>263</v>
      </c>
      <c r="H1" s="83" t="s">
        <v>264</v>
      </c>
      <c r="I1" s="83" t="s">
        <v>265</v>
      </c>
      <c r="J1" s="83" t="s">
        <v>266</v>
      </c>
      <c r="K1" s="83" t="s">
        <v>267</v>
      </c>
      <c r="L1" s="83" t="s">
        <v>268</v>
      </c>
    </row>
    <row r="2" spans="1:12" x14ac:dyDescent="0.35">
      <c r="A2" s="117" t="s">
        <v>245</v>
      </c>
      <c r="B2" s="88">
        <v>1</v>
      </c>
      <c r="C2" s="97">
        <v>4.3600000000000003</v>
      </c>
      <c r="D2" s="97">
        <v>4.3600000000000003</v>
      </c>
      <c r="E2" s="97">
        <v>0</v>
      </c>
      <c r="F2" s="97">
        <v>0</v>
      </c>
      <c r="G2" s="97">
        <v>4.944132324732944E-3</v>
      </c>
      <c r="H2" s="97">
        <v>4.3489837867133048</v>
      </c>
      <c r="I2" s="97">
        <v>4.3710162132866959</v>
      </c>
      <c r="J2" s="97">
        <v>9.8882646494658846E-3</v>
      </c>
      <c r="K2" s="97">
        <v>4.3379675734266083</v>
      </c>
      <c r="L2" s="97">
        <v>4.3820324265733923</v>
      </c>
    </row>
    <row r="3" spans="1:12" x14ac:dyDescent="0.35">
      <c r="A3" s="81" t="s">
        <v>246</v>
      </c>
      <c r="B3" s="89">
        <v>1</v>
      </c>
      <c r="C3" s="98">
        <v>4.3499999999999996</v>
      </c>
      <c r="D3" s="98">
        <v>4.3600000000000003</v>
      </c>
      <c r="E3" s="98">
        <v>-1.0000000000000675E-2</v>
      </c>
      <c r="F3" s="98">
        <v>-1.1677484162417731</v>
      </c>
      <c r="G3" s="98">
        <v>4.944132324732944E-3</v>
      </c>
      <c r="H3" s="98">
        <v>4.3489837867133048</v>
      </c>
      <c r="I3" s="98">
        <v>4.3710162132866959</v>
      </c>
      <c r="J3" s="98">
        <v>9.8882646494658846E-3</v>
      </c>
      <c r="K3" s="98">
        <v>4.3379675734266083</v>
      </c>
      <c r="L3" s="98">
        <v>4.3820324265733923</v>
      </c>
    </row>
    <row r="4" spans="1:12" x14ac:dyDescent="0.35">
      <c r="A4" s="81" t="s">
        <v>247</v>
      </c>
      <c r="B4" s="89">
        <v>1</v>
      </c>
      <c r="C4" s="98">
        <v>4.37</v>
      </c>
      <c r="D4" s="98">
        <v>4.3600000000000003</v>
      </c>
      <c r="E4" s="98">
        <v>9.9999999999997868E-3</v>
      </c>
      <c r="F4" s="98">
        <v>1.1677484162416691</v>
      </c>
      <c r="G4" s="98">
        <v>4.944132324732944E-3</v>
      </c>
      <c r="H4" s="98">
        <v>4.3489837867133048</v>
      </c>
      <c r="I4" s="98">
        <v>4.3710162132866959</v>
      </c>
      <c r="J4" s="98">
        <v>9.8882646494658846E-3</v>
      </c>
      <c r="K4" s="98">
        <v>4.3379675734266083</v>
      </c>
      <c r="L4" s="98">
        <v>4.3820324265733923</v>
      </c>
    </row>
    <row r="5" spans="1:12" x14ac:dyDescent="0.35">
      <c r="A5" s="81" t="s">
        <v>248</v>
      </c>
      <c r="B5" s="89">
        <v>1</v>
      </c>
      <c r="C5" s="98">
        <v>4.5599999999999996</v>
      </c>
      <c r="D5" s="98">
        <v>4.5633333333333335</v>
      </c>
      <c r="E5" s="98">
        <v>-3.3333333333338544E-3</v>
      </c>
      <c r="F5" s="98">
        <v>-0.38924947208062555</v>
      </c>
      <c r="G5" s="98">
        <v>4.9441323247329423E-3</v>
      </c>
      <c r="H5" s="98">
        <v>4.5523171200466379</v>
      </c>
      <c r="I5" s="98">
        <v>4.574349546620029</v>
      </c>
      <c r="J5" s="98">
        <v>9.8882646494658829E-3</v>
      </c>
      <c r="K5" s="98">
        <v>4.5413009067599415</v>
      </c>
      <c r="L5" s="98">
        <v>4.5853657599067255</v>
      </c>
    </row>
    <row r="6" spans="1:12" x14ac:dyDescent="0.35">
      <c r="A6" s="81" t="s">
        <v>249</v>
      </c>
      <c r="B6" s="89">
        <v>1</v>
      </c>
      <c r="C6" s="98">
        <v>4.5599999999999996</v>
      </c>
      <c r="D6" s="98">
        <v>4.5633333333333335</v>
      </c>
      <c r="E6" s="98">
        <v>-3.3333333333338544E-3</v>
      </c>
      <c r="F6" s="98">
        <v>-0.38924947208062555</v>
      </c>
      <c r="G6" s="98">
        <v>4.9441323247329423E-3</v>
      </c>
      <c r="H6" s="98">
        <v>4.5523171200466379</v>
      </c>
      <c r="I6" s="98">
        <v>4.574349546620029</v>
      </c>
      <c r="J6" s="98">
        <v>9.8882646494658829E-3</v>
      </c>
      <c r="K6" s="98">
        <v>4.5413009067599415</v>
      </c>
      <c r="L6" s="98">
        <v>4.5853657599067255</v>
      </c>
    </row>
    <row r="7" spans="1:12" x14ac:dyDescent="0.35">
      <c r="A7" s="81" t="s">
        <v>250</v>
      </c>
      <c r="B7" s="89">
        <v>1</v>
      </c>
      <c r="C7" s="98">
        <v>4.57</v>
      </c>
      <c r="D7" s="98">
        <v>4.5633333333333335</v>
      </c>
      <c r="E7" s="98">
        <v>6.6666666666668206E-3</v>
      </c>
      <c r="F7" s="98">
        <v>0.7784989441611474</v>
      </c>
      <c r="G7" s="98">
        <v>4.9441323247329423E-3</v>
      </c>
      <c r="H7" s="98">
        <v>4.5523171200466379</v>
      </c>
      <c r="I7" s="98">
        <v>4.574349546620029</v>
      </c>
      <c r="J7" s="98">
        <v>9.8882646494658829E-3</v>
      </c>
      <c r="K7" s="98">
        <v>4.5413009067599415</v>
      </c>
      <c r="L7" s="98">
        <v>4.5853657599067255</v>
      </c>
    </row>
    <row r="8" spans="1:12" x14ac:dyDescent="0.35">
      <c r="A8" s="81" t="s">
        <v>251</v>
      </c>
      <c r="B8" s="89">
        <v>1</v>
      </c>
      <c r="C8" s="98">
        <v>4.76</v>
      </c>
      <c r="D8" s="98">
        <v>4.76</v>
      </c>
      <c r="E8" s="98">
        <v>0</v>
      </c>
      <c r="F8" s="98">
        <v>0</v>
      </c>
      <c r="G8" s="98">
        <v>4.9441323247329423E-3</v>
      </c>
      <c r="H8" s="98">
        <v>4.7489837867133042</v>
      </c>
      <c r="I8" s="98">
        <v>4.7710162132866953</v>
      </c>
      <c r="J8" s="98">
        <v>9.8882646494658829E-3</v>
      </c>
      <c r="K8" s="98">
        <v>4.7379675734266078</v>
      </c>
      <c r="L8" s="98">
        <v>4.7820324265733918</v>
      </c>
    </row>
    <row r="9" spans="1:12" x14ac:dyDescent="0.35">
      <c r="A9" s="81" t="s">
        <v>252</v>
      </c>
      <c r="B9" s="89">
        <v>1</v>
      </c>
      <c r="C9" s="98">
        <v>4.7699999999999996</v>
      </c>
      <c r="D9" s="98">
        <v>4.76</v>
      </c>
      <c r="E9" s="98">
        <v>9.9999999999997868E-3</v>
      </c>
      <c r="F9" s="98">
        <v>1.1677484162416691</v>
      </c>
      <c r="G9" s="98">
        <v>4.9441323247329423E-3</v>
      </c>
      <c r="H9" s="98">
        <v>4.7489837867133042</v>
      </c>
      <c r="I9" s="98">
        <v>4.7710162132866953</v>
      </c>
      <c r="J9" s="98">
        <v>9.8882646494658829E-3</v>
      </c>
      <c r="K9" s="98">
        <v>4.7379675734266078</v>
      </c>
      <c r="L9" s="98">
        <v>4.7820324265733918</v>
      </c>
    </row>
    <row r="10" spans="1:12" x14ac:dyDescent="0.35">
      <c r="A10" s="81" t="s">
        <v>253</v>
      </c>
      <c r="B10" s="89">
        <v>1</v>
      </c>
      <c r="C10" s="98">
        <v>4.75</v>
      </c>
      <c r="D10" s="98">
        <v>4.76</v>
      </c>
      <c r="E10" s="98">
        <v>-9.9999999999997868E-3</v>
      </c>
      <c r="F10" s="98">
        <v>-1.1677484162416691</v>
      </c>
      <c r="G10" s="98">
        <v>4.9441323247329423E-3</v>
      </c>
      <c r="H10" s="98">
        <v>4.7489837867133042</v>
      </c>
      <c r="I10" s="98">
        <v>4.7710162132866953</v>
      </c>
      <c r="J10" s="98">
        <v>9.8882646494658829E-3</v>
      </c>
      <c r="K10" s="98">
        <v>4.7379675734266078</v>
      </c>
      <c r="L10" s="98">
        <v>4.7820324265733918</v>
      </c>
    </row>
    <row r="11" spans="1:12" x14ac:dyDescent="0.35">
      <c r="A11" s="81" t="s">
        <v>254</v>
      </c>
      <c r="B11" s="89">
        <v>1</v>
      </c>
      <c r="C11" s="98">
        <v>5.16</v>
      </c>
      <c r="D11" s="98">
        <v>5.1566666666666672</v>
      </c>
      <c r="E11" s="98">
        <v>3.3333333333329662E-3</v>
      </c>
      <c r="F11" s="98">
        <v>0.38924947208052185</v>
      </c>
      <c r="G11" s="98">
        <v>4.9441323247329423E-3</v>
      </c>
      <c r="H11" s="98">
        <v>5.1456504533799716</v>
      </c>
      <c r="I11" s="98">
        <v>5.1676828799533627</v>
      </c>
      <c r="J11" s="98">
        <v>9.8882646494658829E-3</v>
      </c>
      <c r="K11" s="98">
        <v>5.1346342400932752</v>
      </c>
      <c r="L11" s="98">
        <v>5.1786990932400592</v>
      </c>
    </row>
    <row r="12" spans="1:12" x14ac:dyDescent="0.35">
      <c r="A12" s="81" t="s">
        <v>255</v>
      </c>
      <c r="B12" s="89">
        <v>1</v>
      </c>
      <c r="C12" s="98">
        <v>5.16</v>
      </c>
      <c r="D12" s="98">
        <v>5.1566666666666672</v>
      </c>
      <c r="E12" s="98">
        <v>3.3333333333329662E-3</v>
      </c>
      <c r="F12" s="98">
        <v>0.38924947208052185</v>
      </c>
      <c r="G12" s="98">
        <v>4.9441323247329423E-3</v>
      </c>
      <c r="H12" s="98">
        <v>5.1456504533799716</v>
      </c>
      <c r="I12" s="98">
        <v>5.1676828799533627</v>
      </c>
      <c r="J12" s="98">
        <v>9.8882646494658829E-3</v>
      </c>
      <c r="K12" s="98">
        <v>5.1346342400932752</v>
      </c>
      <c r="L12" s="98">
        <v>5.1786990932400592</v>
      </c>
    </row>
    <row r="13" spans="1:12" x14ac:dyDescent="0.35">
      <c r="A13" s="81" t="s">
        <v>256</v>
      </c>
      <c r="B13" s="89">
        <v>1</v>
      </c>
      <c r="C13" s="98">
        <v>5.15</v>
      </c>
      <c r="D13" s="98">
        <v>5.1566666666666672</v>
      </c>
      <c r="E13" s="98">
        <v>-6.6666666666668206E-3</v>
      </c>
      <c r="F13" s="98">
        <v>-0.7784989441611474</v>
      </c>
      <c r="G13" s="98">
        <v>4.9441323247329423E-3</v>
      </c>
      <c r="H13" s="98">
        <v>5.1456504533799716</v>
      </c>
      <c r="I13" s="98">
        <v>5.1676828799533627</v>
      </c>
      <c r="J13" s="98">
        <v>9.8882646494658829E-3</v>
      </c>
      <c r="K13" s="98">
        <v>5.1346342400932752</v>
      </c>
      <c r="L13" s="98">
        <v>5.1786990932400592</v>
      </c>
    </row>
    <row r="14" spans="1:12" x14ac:dyDescent="0.35">
      <c r="A14" s="81" t="s">
        <v>257</v>
      </c>
      <c r="B14" s="89">
        <v>1</v>
      </c>
      <c r="C14" s="98">
        <v>6.19</v>
      </c>
      <c r="D14" s="98">
        <v>6.19</v>
      </c>
      <c r="E14" s="98">
        <v>0</v>
      </c>
      <c r="F14" s="98">
        <v>0</v>
      </c>
      <c r="G14" s="98">
        <v>4.9441323247329423E-3</v>
      </c>
      <c r="H14" s="98">
        <v>6.1789837867133048</v>
      </c>
      <c r="I14" s="98">
        <v>6.2010162132866959</v>
      </c>
      <c r="J14" s="98">
        <v>9.8882646494658829E-3</v>
      </c>
      <c r="K14" s="98">
        <v>6.1679675734266084</v>
      </c>
      <c r="L14" s="98">
        <v>6.2120324265733924</v>
      </c>
    </row>
    <row r="15" spans="1:12" x14ac:dyDescent="0.35">
      <c r="A15" s="81" t="s">
        <v>258</v>
      </c>
      <c r="B15" s="89">
        <v>1</v>
      </c>
      <c r="C15" s="98">
        <v>6.18</v>
      </c>
      <c r="D15" s="98">
        <v>6.19</v>
      </c>
      <c r="E15" s="98">
        <v>-1.0000000000000675E-2</v>
      </c>
      <c r="F15" s="98">
        <v>-1.1677484162417731</v>
      </c>
      <c r="G15" s="98">
        <v>4.9441323247329423E-3</v>
      </c>
      <c r="H15" s="98">
        <v>6.1789837867133048</v>
      </c>
      <c r="I15" s="98">
        <v>6.2010162132866959</v>
      </c>
      <c r="J15" s="98">
        <v>9.8882646494658829E-3</v>
      </c>
      <c r="K15" s="98">
        <v>6.1679675734266084</v>
      </c>
      <c r="L15" s="98">
        <v>6.2120324265733924</v>
      </c>
    </row>
    <row r="16" spans="1:12" ht="16" thickBot="1" x14ac:dyDescent="0.4">
      <c r="A16" s="115" t="s">
        <v>259</v>
      </c>
      <c r="B16" s="90">
        <v>1</v>
      </c>
      <c r="C16" s="99">
        <v>6.2</v>
      </c>
      <c r="D16" s="99">
        <v>6.19</v>
      </c>
      <c r="E16" s="99">
        <v>9.9999999999997868E-3</v>
      </c>
      <c r="F16" s="99">
        <v>1.1677484162416691</v>
      </c>
      <c r="G16" s="99">
        <v>4.9441323247329423E-3</v>
      </c>
      <c r="H16" s="99">
        <v>6.1789837867133048</v>
      </c>
      <c r="I16" s="99">
        <v>6.2010162132866959</v>
      </c>
      <c r="J16" s="99">
        <v>9.8882646494658829E-3</v>
      </c>
      <c r="K16" s="99">
        <v>6.1679675734266084</v>
      </c>
      <c r="L16" s="99">
        <v>6.2120324265733924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99729-A909-9347-89B0-B9C5557A2DFA}">
  <sheetPr codeName="Sheet2">
    <tabColor theme="7"/>
  </sheetPr>
  <dimension ref="A1:Y154"/>
  <sheetViews>
    <sheetView zoomScale="55" zoomScaleNormal="55" workbookViewId="0">
      <pane xSplit="1" topLeftCell="B1" activePane="topRight" state="frozen"/>
      <selection pane="topRight" activeCell="J134" sqref="J134"/>
    </sheetView>
  </sheetViews>
  <sheetFormatPr defaultColWidth="10.6640625" defaultRowHeight="15.5" x14ac:dyDescent="0.35"/>
  <cols>
    <col min="1" max="1" width="15.5" bestFit="1" customWidth="1"/>
    <col min="2" max="2" width="14.1640625" bestFit="1" customWidth="1"/>
    <col min="3" max="3" width="13.33203125" customWidth="1"/>
    <col min="4" max="4" width="15.5" bestFit="1" customWidth="1"/>
    <col min="5" max="5" width="11.5" bestFit="1" customWidth="1"/>
    <col min="6" max="6" width="14.33203125" bestFit="1" customWidth="1"/>
    <col min="7" max="7" width="21" bestFit="1" customWidth="1"/>
    <col min="8" max="8" width="13.83203125" customWidth="1"/>
    <col min="9" max="9" width="18.6640625" bestFit="1" customWidth="1"/>
    <col min="10" max="10" width="19.33203125" customWidth="1"/>
    <col min="11" max="12" width="10.83203125" customWidth="1"/>
    <col min="13" max="13" width="30.33203125" customWidth="1"/>
    <col min="14" max="15" width="14.1640625" customWidth="1"/>
    <col min="16" max="16" width="27.83203125" customWidth="1"/>
    <col min="17" max="18" width="10.83203125" customWidth="1"/>
    <col min="19" max="19" width="12" bestFit="1" customWidth="1"/>
    <col min="24" max="24" width="22" bestFit="1" customWidth="1"/>
  </cols>
  <sheetData>
    <row r="1" spans="1:24" x14ac:dyDescent="0.35">
      <c r="A1" s="17" t="s">
        <v>74</v>
      </c>
      <c r="B1" s="17" t="s">
        <v>75</v>
      </c>
      <c r="C1" s="17" t="s">
        <v>76</v>
      </c>
      <c r="D1" s="1" t="s">
        <v>77</v>
      </c>
      <c r="E1" s="1" t="s">
        <v>78</v>
      </c>
      <c r="F1" s="1" t="s">
        <v>79</v>
      </c>
      <c r="G1" s="1" t="s">
        <v>80</v>
      </c>
      <c r="H1" s="1" t="s">
        <v>81</v>
      </c>
      <c r="I1" s="1" t="s">
        <v>82</v>
      </c>
      <c r="J1" s="1" t="s">
        <v>83</v>
      </c>
      <c r="K1" s="1" t="s">
        <v>84</v>
      </c>
      <c r="L1" s="1" t="s">
        <v>85</v>
      </c>
      <c r="M1" s="1" t="s">
        <v>86</v>
      </c>
      <c r="N1" s="1" t="s">
        <v>87</v>
      </c>
      <c r="O1" s="1" t="s">
        <v>88</v>
      </c>
      <c r="P1" s="1" t="s">
        <v>89</v>
      </c>
      <c r="Q1" s="1" t="s">
        <v>90</v>
      </c>
      <c r="S1" s="1" t="s">
        <v>91</v>
      </c>
      <c r="T1" s="1" t="s">
        <v>92</v>
      </c>
      <c r="U1" s="1" t="s">
        <v>93</v>
      </c>
      <c r="V1" s="1" t="s">
        <v>92</v>
      </c>
      <c r="X1" s="18" t="s">
        <v>94</v>
      </c>
    </row>
    <row r="2" spans="1:24" x14ac:dyDescent="0.35">
      <c r="A2" t="s">
        <v>12</v>
      </c>
      <c r="B2">
        <v>85</v>
      </c>
      <c r="C2">
        <v>15</v>
      </c>
      <c r="D2" s="3">
        <v>3.2</v>
      </c>
      <c r="E2" s="3">
        <v>0.88</v>
      </c>
      <c r="F2" s="3">
        <f>D2-E2</f>
        <v>2.3200000000000003</v>
      </c>
      <c r="G2" s="3">
        <v>2.02</v>
      </c>
      <c r="H2" s="3">
        <f>G2-E2</f>
        <v>1.1400000000000001</v>
      </c>
      <c r="I2" s="3">
        <f>((F2-H2)/F2)*100</f>
        <v>50.862068965517238</v>
      </c>
      <c r="X2" s="19"/>
    </row>
    <row r="3" spans="1:24" x14ac:dyDescent="0.35">
      <c r="A3" t="s">
        <v>13</v>
      </c>
      <c r="B3">
        <v>85</v>
      </c>
      <c r="C3">
        <v>15</v>
      </c>
      <c r="D3" s="3">
        <v>3.2</v>
      </c>
      <c r="E3" s="3">
        <v>0.88</v>
      </c>
      <c r="F3" s="3">
        <f t="shared" ref="F3:F22" si="0">D3-E3</f>
        <v>2.3200000000000003</v>
      </c>
      <c r="G3" s="3">
        <v>2.0099999999999998</v>
      </c>
      <c r="H3" s="3">
        <f t="shared" ref="H3:H22" si="1">G3-E3</f>
        <v>1.1299999999999999</v>
      </c>
      <c r="I3" s="3">
        <f t="shared" ref="I3:I22" si="2">((F3-H3)/F3)*100</f>
        <v>51.293103448275865</v>
      </c>
      <c r="X3" s="19"/>
    </row>
    <row r="4" spans="1:24" x14ac:dyDescent="0.35">
      <c r="A4" t="s">
        <v>14</v>
      </c>
      <c r="B4">
        <v>85</v>
      </c>
      <c r="C4">
        <v>15</v>
      </c>
      <c r="D4" s="3">
        <v>3.06</v>
      </c>
      <c r="E4" s="3">
        <v>0.88</v>
      </c>
      <c r="F4" s="3">
        <f t="shared" si="0"/>
        <v>2.1800000000000002</v>
      </c>
      <c r="G4" s="3">
        <v>1.96</v>
      </c>
      <c r="H4" s="3">
        <f t="shared" si="1"/>
        <v>1.08</v>
      </c>
      <c r="I4" s="3">
        <f t="shared" si="2"/>
        <v>50.458715596330272</v>
      </c>
      <c r="J4" s="3">
        <f>AVERAGE(I2:I4)</f>
        <v>50.871296003374461</v>
      </c>
      <c r="K4">
        <f>STDEV(I2:I4)</f>
        <v>0.41727044652037004</v>
      </c>
      <c r="L4">
        <f>K4/Q4</f>
        <v>0.24091120462341101</v>
      </c>
      <c r="M4" s="3"/>
      <c r="P4">
        <f>COUNT(I2:I4)</f>
        <v>3</v>
      </c>
      <c r="Q4">
        <f>SQRT(P4)</f>
        <v>1.7320508075688772</v>
      </c>
      <c r="X4" s="19"/>
    </row>
    <row r="5" spans="1:24" x14ac:dyDescent="0.35">
      <c r="A5" t="s">
        <v>15</v>
      </c>
      <c r="B5">
        <v>85</v>
      </c>
      <c r="C5">
        <v>15</v>
      </c>
      <c r="D5" s="3">
        <v>3.2290000000000001</v>
      </c>
      <c r="E5" s="3">
        <v>0.89</v>
      </c>
      <c r="F5" s="3">
        <f>D5-E5</f>
        <v>2.339</v>
      </c>
      <c r="G5" s="3">
        <v>1.92</v>
      </c>
      <c r="H5" s="3">
        <f>G5-E5</f>
        <v>1.0299999999999998</v>
      </c>
      <c r="I5" s="3">
        <f>((F5-H5)/F5)*100</f>
        <v>55.964087216759303</v>
      </c>
      <c r="J5" s="3"/>
      <c r="M5" s="3"/>
      <c r="S5" s="3">
        <v>0.98899999999999999</v>
      </c>
      <c r="T5" s="3"/>
      <c r="U5" s="3">
        <v>0.96</v>
      </c>
      <c r="V5" s="3"/>
      <c r="X5" s="19"/>
    </row>
    <row r="6" spans="1:24" x14ac:dyDescent="0.35">
      <c r="A6" t="s">
        <v>16</v>
      </c>
      <c r="B6">
        <v>85</v>
      </c>
      <c r="C6">
        <v>15</v>
      </c>
      <c r="D6" s="3">
        <v>3.2930000000000001</v>
      </c>
      <c r="E6" s="3">
        <v>0.89</v>
      </c>
      <c r="F6" s="3">
        <f>D6-E6</f>
        <v>2.403</v>
      </c>
      <c r="G6" s="3">
        <v>2.0070000000000001</v>
      </c>
      <c r="H6" s="3">
        <f>G6-E6</f>
        <v>1.117</v>
      </c>
      <c r="I6" s="3">
        <f>((F6-H6)/F6)*100</f>
        <v>53.51643778610071</v>
      </c>
      <c r="J6" s="3"/>
      <c r="M6" s="3"/>
      <c r="S6" s="3">
        <v>0.98699999999999999</v>
      </c>
      <c r="T6" s="3"/>
      <c r="U6" s="3">
        <v>0.96199999999999997</v>
      </c>
      <c r="X6" s="19"/>
    </row>
    <row r="7" spans="1:24" s="4" customFormat="1" x14ac:dyDescent="0.35">
      <c r="A7" s="4" t="s">
        <v>17</v>
      </c>
      <c r="B7" s="4">
        <v>85</v>
      </c>
      <c r="C7" s="4">
        <v>15</v>
      </c>
      <c r="D7" s="5">
        <v>2.964</v>
      </c>
      <c r="E7" s="5">
        <v>0.87</v>
      </c>
      <c r="F7" s="5">
        <f>D7-E7</f>
        <v>2.0939999999999999</v>
      </c>
      <c r="G7" s="5">
        <v>1.869</v>
      </c>
      <c r="H7" s="5">
        <f>G7-E7</f>
        <v>0.999</v>
      </c>
      <c r="I7" s="5">
        <f>((F7-H7)/F7)*100</f>
        <v>52.292263610315182</v>
      </c>
      <c r="J7" s="5">
        <f>AVERAGE(I5:I7)</f>
        <v>53.924262871058403</v>
      </c>
      <c r="K7" s="4">
        <f>STDEV(I5:I7)</f>
        <v>1.869575653497509</v>
      </c>
      <c r="L7" s="4">
        <f>K7/Q4</f>
        <v>1.0794000068171574</v>
      </c>
      <c r="M7" s="5">
        <f>AVERAGE(I2:I7)</f>
        <v>52.397779437216428</v>
      </c>
      <c r="N7" s="4">
        <f>STDEV(I2:I7)</f>
        <v>2.0649341656403348</v>
      </c>
      <c r="O7" s="4">
        <f>N7/Q7</f>
        <v>0.84300584304309012</v>
      </c>
      <c r="P7" s="4">
        <v>6</v>
      </c>
      <c r="Q7" s="4">
        <f>SQRT(P7)</f>
        <v>2.4494897427831779</v>
      </c>
      <c r="S7" s="5">
        <v>0.98499999999999999</v>
      </c>
      <c r="T7" s="5">
        <f>AVERAGE(S5:S7)</f>
        <v>0.98699999999999999</v>
      </c>
      <c r="U7" s="5"/>
      <c r="V7" s="5">
        <f>AVERAGE(U5:U6)</f>
        <v>0.96099999999999997</v>
      </c>
      <c r="X7" s="20">
        <v>64.25</v>
      </c>
    </row>
    <row r="8" spans="1:24" x14ac:dyDescent="0.35">
      <c r="A8" t="s">
        <v>18</v>
      </c>
      <c r="B8">
        <v>25</v>
      </c>
      <c r="C8">
        <v>75</v>
      </c>
      <c r="D8" s="3">
        <v>3.05</v>
      </c>
      <c r="E8" s="3">
        <v>0.88</v>
      </c>
      <c r="F8" s="3">
        <f t="shared" si="0"/>
        <v>2.17</v>
      </c>
      <c r="G8" s="3">
        <v>2.12</v>
      </c>
      <c r="H8" s="3">
        <f t="shared" si="1"/>
        <v>1.2400000000000002</v>
      </c>
      <c r="I8" s="3">
        <f t="shared" si="2"/>
        <v>42.857142857142847</v>
      </c>
      <c r="X8" s="19"/>
    </row>
    <row r="9" spans="1:24" x14ac:dyDescent="0.35">
      <c r="A9" s="8" t="s">
        <v>19</v>
      </c>
      <c r="B9">
        <v>25</v>
      </c>
      <c r="C9">
        <v>75</v>
      </c>
      <c r="D9" s="3">
        <v>3.23</v>
      </c>
      <c r="E9" s="3">
        <v>0.89</v>
      </c>
      <c r="F9" s="3">
        <f t="shared" si="0"/>
        <v>2.34</v>
      </c>
      <c r="G9" s="3">
        <v>2.2400000000000002</v>
      </c>
      <c r="H9" s="3">
        <f t="shared" si="1"/>
        <v>1.35</v>
      </c>
      <c r="I9" s="3">
        <f t="shared" si="2"/>
        <v>42.307692307692299</v>
      </c>
      <c r="X9" s="19"/>
    </row>
    <row r="10" spans="1:24" x14ac:dyDescent="0.35">
      <c r="A10" t="s">
        <v>20</v>
      </c>
      <c r="B10">
        <v>25</v>
      </c>
      <c r="C10">
        <v>75</v>
      </c>
      <c r="D10" s="3">
        <v>3.15</v>
      </c>
      <c r="E10" s="3">
        <v>0.88</v>
      </c>
      <c r="F10" s="3">
        <f t="shared" si="0"/>
        <v>2.27</v>
      </c>
      <c r="G10" s="3">
        <v>2.19</v>
      </c>
      <c r="H10" s="3">
        <f t="shared" si="1"/>
        <v>1.31</v>
      </c>
      <c r="I10" s="3">
        <f t="shared" si="2"/>
        <v>42.290748898678409</v>
      </c>
      <c r="J10" s="3">
        <f>AVERAGE(I8:I10)</f>
        <v>42.485194687837854</v>
      </c>
      <c r="K10">
        <f>STDEV(I8:I10)</f>
        <v>0.32222794767719332</v>
      </c>
      <c r="L10">
        <f>K10/Q4</f>
        <v>0.18603839233184821</v>
      </c>
      <c r="M10" s="3"/>
      <c r="X10" s="19"/>
    </row>
    <row r="11" spans="1:24" x14ac:dyDescent="0.35">
      <c r="A11" t="s">
        <v>21</v>
      </c>
      <c r="B11">
        <v>25</v>
      </c>
      <c r="C11">
        <v>75</v>
      </c>
      <c r="D11" s="3">
        <v>3.11</v>
      </c>
      <c r="E11" s="3">
        <v>0.88</v>
      </c>
      <c r="F11" s="3">
        <f>D11-E11</f>
        <v>2.23</v>
      </c>
      <c r="G11" s="3">
        <v>2.0550000000000002</v>
      </c>
      <c r="H11" s="3">
        <f>G11-E11</f>
        <v>1.1750000000000003</v>
      </c>
      <c r="I11" s="3">
        <f>((F11-H11)/F11)*100</f>
        <v>47.309417040358731</v>
      </c>
      <c r="J11" s="3"/>
      <c r="M11" s="3"/>
      <c r="S11" s="3">
        <v>0.97699999999999998</v>
      </c>
      <c r="T11" s="3"/>
      <c r="U11" s="3">
        <v>0.96</v>
      </c>
      <c r="V11" s="3"/>
      <c r="X11" s="19"/>
    </row>
    <row r="12" spans="1:24" x14ac:dyDescent="0.35">
      <c r="A12" s="8" t="s">
        <v>22</v>
      </c>
      <c r="B12">
        <v>25</v>
      </c>
      <c r="C12">
        <v>75</v>
      </c>
      <c r="D12" s="3">
        <v>2.9580000000000002</v>
      </c>
      <c r="E12" s="3">
        <v>0.88</v>
      </c>
      <c r="F12" s="3">
        <f>D12-E12</f>
        <v>2.0780000000000003</v>
      </c>
      <c r="G12" s="3">
        <v>1.988</v>
      </c>
      <c r="H12" s="3">
        <f>G12-E12</f>
        <v>1.1080000000000001</v>
      </c>
      <c r="I12" s="3">
        <f>((F12-H12)/F12)*100</f>
        <v>46.679499518768047</v>
      </c>
      <c r="J12" s="3"/>
      <c r="M12" s="3"/>
      <c r="S12" s="3">
        <v>0.98</v>
      </c>
      <c r="T12" s="3"/>
      <c r="U12" s="3">
        <v>0.96599999999999997</v>
      </c>
      <c r="X12" s="19"/>
    </row>
    <row r="13" spans="1:24" s="4" customFormat="1" x14ac:dyDescent="0.35">
      <c r="A13" s="4" t="s">
        <v>23</v>
      </c>
      <c r="B13" s="4">
        <v>25</v>
      </c>
      <c r="C13" s="4">
        <v>75</v>
      </c>
      <c r="D13" s="5">
        <v>3.0369999999999999</v>
      </c>
      <c r="E13" s="5">
        <v>0.89</v>
      </c>
      <c r="F13" s="5">
        <f>D13-E13</f>
        <v>2.1469999999999998</v>
      </c>
      <c r="G13" s="5">
        <v>2.032</v>
      </c>
      <c r="H13" s="5">
        <f>G13-E13</f>
        <v>1.1419999999999999</v>
      </c>
      <c r="I13" s="5">
        <f>((F13-H13)/F13)*100</f>
        <v>46.80950163018165</v>
      </c>
      <c r="J13" s="5">
        <f>AVERAGE(I11:I13)</f>
        <v>46.932806063102809</v>
      </c>
      <c r="K13" s="4">
        <f>STDEV(I11:I13)</f>
        <v>0.33256880248340204</v>
      </c>
      <c r="L13" s="4">
        <f>K13/Q4</f>
        <v>0.19200868763786366</v>
      </c>
      <c r="M13" s="5">
        <f>AVERAGE(I8:I13)</f>
        <v>44.709000375470332</v>
      </c>
      <c r="N13" s="4">
        <f>STDEV(I8:I13)</f>
        <v>2.4535988317318038</v>
      </c>
      <c r="O13" s="4">
        <f>N13/Q7</f>
        <v>1.0016775285386406</v>
      </c>
      <c r="S13" s="5">
        <v>0.97799999999999998</v>
      </c>
      <c r="T13" s="5">
        <f>AVERAGE(S11:S13)</f>
        <v>0.97833333333333317</v>
      </c>
      <c r="U13" s="5"/>
      <c r="V13" s="5">
        <f>AVERAGE(U11:U12)</f>
        <v>0.96299999999999997</v>
      </c>
      <c r="X13" s="20">
        <v>57.44</v>
      </c>
    </row>
    <row r="14" spans="1:24" x14ac:dyDescent="0.35">
      <c r="A14" t="s">
        <v>24</v>
      </c>
      <c r="B14">
        <v>45</v>
      </c>
      <c r="C14">
        <v>55</v>
      </c>
      <c r="D14" s="3">
        <v>3.02</v>
      </c>
      <c r="E14" s="3">
        <v>0.89</v>
      </c>
      <c r="F14" s="3">
        <f t="shared" si="0"/>
        <v>2.13</v>
      </c>
      <c r="G14" s="3">
        <v>1.93</v>
      </c>
      <c r="H14" s="3">
        <f t="shared" si="1"/>
        <v>1.04</v>
      </c>
      <c r="I14" s="3">
        <f t="shared" si="2"/>
        <v>51.173708920187785</v>
      </c>
      <c r="X14" s="19"/>
    </row>
    <row r="15" spans="1:24" x14ac:dyDescent="0.35">
      <c r="A15" t="s">
        <v>25</v>
      </c>
      <c r="B15">
        <v>45</v>
      </c>
      <c r="C15">
        <v>55</v>
      </c>
      <c r="D15" s="3">
        <v>2.93</v>
      </c>
      <c r="E15" s="3">
        <v>0.88</v>
      </c>
      <c r="F15" s="3">
        <f t="shared" si="0"/>
        <v>2.0500000000000003</v>
      </c>
      <c r="G15" s="3">
        <v>1.92</v>
      </c>
      <c r="H15" s="3">
        <f t="shared" si="1"/>
        <v>1.04</v>
      </c>
      <c r="I15" s="3">
        <f t="shared" si="2"/>
        <v>49.268292682926834</v>
      </c>
      <c r="X15" s="19"/>
    </row>
    <row r="16" spans="1:24" x14ac:dyDescent="0.35">
      <c r="A16" t="s">
        <v>26</v>
      </c>
      <c r="B16">
        <v>45</v>
      </c>
      <c r="C16">
        <v>55</v>
      </c>
      <c r="D16" s="3">
        <v>3.1</v>
      </c>
      <c r="E16" s="3">
        <v>0.89</v>
      </c>
      <c r="F16" s="3">
        <f t="shared" si="0"/>
        <v>2.21</v>
      </c>
      <c r="G16" s="3">
        <v>2.02</v>
      </c>
      <c r="H16" s="3">
        <f t="shared" si="1"/>
        <v>1.1299999999999999</v>
      </c>
      <c r="I16" s="3">
        <f t="shared" si="2"/>
        <v>48.86877828054299</v>
      </c>
      <c r="J16" s="3">
        <f>AVERAGE(I14:I16)</f>
        <v>49.770259961219203</v>
      </c>
      <c r="K16">
        <f>STDEV(I14:I16)</f>
        <v>1.2317283283056077</v>
      </c>
      <c r="L16">
        <f>K16/Q4</f>
        <v>0.71113868191573038</v>
      </c>
      <c r="M16" s="3"/>
      <c r="X16" s="19"/>
    </row>
    <row r="17" spans="1:24" x14ac:dyDescent="0.35">
      <c r="A17" t="s">
        <v>27</v>
      </c>
      <c r="B17">
        <v>45</v>
      </c>
      <c r="C17">
        <v>55</v>
      </c>
      <c r="D17" s="3">
        <v>3</v>
      </c>
      <c r="E17" s="3">
        <v>0.88</v>
      </c>
      <c r="F17" s="3">
        <f>D17-E17</f>
        <v>2.12</v>
      </c>
      <c r="G17" s="3">
        <v>2.0099999999999998</v>
      </c>
      <c r="H17" s="3">
        <f>G17-E17</f>
        <v>1.1299999999999999</v>
      </c>
      <c r="I17" s="3">
        <f>((F17-H17)/F17)*100</f>
        <v>46.698113207547173</v>
      </c>
      <c r="J17" s="3"/>
      <c r="M17" s="3"/>
      <c r="S17" s="3">
        <v>0.98899999999999999</v>
      </c>
      <c r="T17" s="3"/>
      <c r="U17" s="3">
        <v>0.95799999999999996</v>
      </c>
      <c r="V17" s="3"/>
      <c r="X17" s="19"/>
    </row>
    <row r="18" spans="1:24" x14ac:dyDescent="0.35">
      <c r="A18" t="s">
        <v>28</v>
      </c>
      <c r="B18">
        <v>45</v>
      </c>
      <c r="C18">
        <v>55</v>
      </c>
      <c r="D18" s="3">
        <v>2.9430000000000001</v>
      </c>
      <c r="E18" s="3">
        <v>0.88</v>
      </c>
      <c r="F18" s="3">
        <f>D18-E18</f>
        <v>2.0630000000000002</v>
      </c>
      <c r="G18" s="3">
        <v>2.0099999999999998</v>
      </c>
      <c r="H18" s="3">
        <f>G18-E18</f>
        <v>1.1299999999999999</v>
      </c>
      <c r="I18" s="3">
        <f>((F18-H18)/F18)*100</f>
        <v>45.225399903053813</v>
      </c>
      <c r="J18" s="3"/>
      <c r="M18" s="3"/>
      <c r="S18" s="3">
        <v>0.98299999999999998</v>
      </c>
      <c r="T18" s="3"/>
      <c r="U18" s="3">
        <v>0.95799999999999996</v>
      </c>
      <c r="X18" s="19"/>
    </row>
    <row r="19" spans="1:24" s="4" customFormat="1" x14ac:dyDescent="0.35">
      <c r="A19" s="4" t="s">
        <v>29</v>
      </c>
      <c r="B19" s="4">
        <v>45</v>
      </c>
      <c r="C19" s="4">
        <v>55</v>
      </c>
      <c r="D19" s="5">
        <v>3.044</v>
      </c>
      <c r="E19" s="5">
        <v>0.88</v>
      </c>
      <c r="F19" s="5">
        <f>D19-E19</f>
        <v>2.1640000000000001</v>
      </c>
      <c r="G19" s="5">
        <v>2.0350000000000001</v>
      </c>
      <c r="H19" s="5">
        <f>G19-E19</f>
        <v>1.1550000000000002</v>
      </c>
      <c r="I19" s="5">
        <f>((F19-H19)/F19)*100</f>
        <v>46.626617375231042</v>
      </c>
      <c r="J19" s="5">
        <f>AVERAGE(I17:I19)</f>
        <v>46.183376828610676</v>
      </c>
      <c r="K19" s="4">
        <f>STDEV(I17:I19)</f>
        <v>0.83040216517912535</v>
      </c>
      <c r="L19" s="4">
        <f>K19/Q4</f>
        <v>0.47943291360181611</v>
      </c>
      <c r="M19" s="5">
        <f>AVERAGE(I14:I19)</f>
        <v>47.976818394914943</v>
      </c>
      <c r="N19" s="4">
        <f>STDEV(I14:I19)</f>
        <v>2.1777070864492658</v>
      </c>
      <c r="O19" s="4">
        <f>N19/Q7</f>
        <v>0.88904519517395275</v>
      </c>
      <c r="S19" s="5">
        <v>0.98099999999999998</v>
      </c>
      <c r="T19" s="5">
        <f>AVERAGE(S17:S19)</f>
        <v>0.98433333333333328</v>
      </c>
      <c r="U19" s="5"/>
      <c r="V19" s="5">
        <f>AVERAGE(U17:U18)</f>
        <v>0.95799999999999996</v>
      </c>
      <c r="X19" s="20">
        <v>60.05</v>
      </c>
    </row>
    <row r="20" spans="1:24" x14ac:dyDescent="0.35">
      <c r="A20" t="s">
        <v>30</v>
      </c>
      <c r="B20">
        <v>0</v>
      </c>
      <c r="C20">
        <v>75</v>
      </c>
      <c r="D20" s="3">
        <v>3.07</v>
      </c>
      <c r="E20" s="3">
        <v>0.88</v>
      </c>
      <c r="F20" s="3">
        <f t="shared" si="0"/>
        <v>2.19</v>
      </c>
      <c r="G20" s="3">
        <v>2.1800000000000002</v>
      </c>
      <c r="H20" s="3">
        <f t="shared" si="1"/>
        <v>1.3000000000000003</v>
      </c>
      <c r="I20" s="3">
        <f t="shared" si="2"/>
        <v>40.639269406392678</v>
      </c>
      <c r="X20" s="19"/>
    </row>
    <row r="21" spans="1:24" x14ac:dyDescent="0.35">
      <c r="A21" t="s">
        <v>31</v>
      </c>
      <c r="B21">
        <v>0</v>
      </c>
      <c r="C21">
        <v>75</v>
      </c>
      <c r="D21" s="3">
        <v>3.1</v>
      </c>
      <c r="E21" s="3">
        <v>0.89</v>
      </c>
      <c r="F21" s="3">
        <f t="shared" si="0"/>
        <v>2.21</v>
      </c>
      <c r="G21" s="3">
        <v>2.2000000000000002</v>
      </c>
      <c r="H21" s="3">
        <f t="shared" si="1"/>
        <v>1.31</v>
      </c>
      <c r="I21" s="3">
        <f t="shared" si="2"/>
        <v>40.723981900452486</v>
      </c>
      <c r="X21" s="19"/>
    </row>
    <row r="22" spans="1:24" x14ac:dyDescent="0.35">
      <c r="A22" t="s">
        <v>32</v>
      </c>
      <c r="B22">
        <v>0</v>
      </c>
      <c r="C22">
        <v>75</v>
      </c>
      <c r="D22" s="3">
        <v>3.03</v>
      </c>
      <c r="E22" s="3">
        <v>0.88</v>
      </c>
      <c r="F22" s="3">
        <f t="shared" si="0"/>
        <v>2.15</v>
      </c>
      <c r="G22" s="3">
        <v>2.2000000000000002</v>
      </c>
      <c r="H22" s="3">
        <f t="shared" si="1"/>
        <v>1.3200000000000003</v>
      </c>
      <c r="I22" s="3">
        <f t="shared" si="2"/>
        <v>38.604651162790681</v>
      </c>
      <c r="J22" s="3">
        <f>AVERAGE(I20:I22)</f>
        <v>39.989300823211948</v>
      </c>
      <c r="K22">
        <f>STDEV(I20:I22)</f>
        <v>1.1998896046057765</v>
      </c>
      <c r="L22">
        <f>K22/Q4</f>
        <v>0.69275658621697878</v>
      </c>
      <c r="M22" s="3"/>
      <c r="X22" s="19"/>
    </row>
    <row r="23" spans="1:24" x14ac:dyDescent="0.35">
      <c r="A23" t="s">
        <v>33</v>
      </c>
      <c r="B23">
        <v>0</v>
      </c>
      <c r="C23">
        <v>75</v>
      </c>
      <c r="D23" s="3">
        <v>3.0430000000000001</v>
      </c>
      <c r="E23" s="3">
        <v>0.88</v>
      </c>
      <c r="F23" s="3">
        <f>D23-E23</f>
        <v>2.1630000000000003</v>
      </c>
      <c r="G23" s="3">
        <v>2.081</v>
      </c>
      <c r="H23" s="3">
        <f>G23-E23</f>
        <v>1.2010000000000001</v>
      </c>
      <c r="I23" s="3">
        <f>((F23-H23)/F23)*100</f>
        <v>44.475265834489143</v>
      </c>
      <c r="J23" s="3"/>
      <c r="M23" s="3"/>
      <c r="S23" s="3">
        <v>0.97</v>
      </c>
      <c r="T23" s="3"/>
      <c r="U23" s="3">
        <v>0.95</v>
      </c>
      <c r="V23" s="3"/>
      <c r="X23" s="19"/>
    </row>
    <row r="24" spans="1:24" x14ac:dyDescent="0.35">
      <c r="A24" t="s">
        <v>34</v>
      </c>
      <c r="B24">
        <v>0</v>
      </c>
      <c r="C24">
        <v>75</v>
      </c>
      <c r="D24" s="3">
        <v>3.1179999999999999</v>
      </c>
      <c r="E24" s="3">
        <v>0.88</v>
      </c>
      <c r="F24" s="3">
        <f>D24-E24</f>
        <v>2.238</v>
      </c>
      <c r="G24" s="3">
        <v>2.1909999999999998</v>
      </c>
      <c r="H24" s="3">
        <f>G24-E24</f>
        <v>1.3109999999999999</v>
      </c>
      <c r="I24" s="3">
        <f>((F24-H24)/F24)*100</f>
        <v>41.420911528150135</v>
      </c>
      <c r="J24" s="3"/>
      <c r="M24" s="3"/>
      <c r="S24" s="3">
        <v>0.97599999999999998</v>
      </c>
      <c r="T24" s="3"/>
      <c r="U24" s="3">
        <v>0.95</v>
      </c>
      <c r="X24" s="19"/>
    </row>
    <row r="25" spans="1:24" s="4" customFormat="1" x14ac:dyDescent="0.35">
      <c r="A25" s="4" t="s">
        <v>35</v>
      </c>
      <c r="B25" s="4">
        <v>0</v>
      </c>
      <c r="C25" s="4">
        <v>75</v>
      </c>
      <c r="D25" s="5">
        <v>3.2040000000000002</v>
      </c>
      <c r="E25" s="5">
        <v>0.88</v>
      </c>
      <c r="F25" s="5">
        <f>D25-E25</f>
        <v>2.3240000000000003</v>
      </c>
      <c r="G25" s="5">
        <v>2.19</v>
      </c>
      <c r="H25" s="5">
        <f>G25-E25</f>
        <v>1.31</v>
      </c>
      <c r="I25" s="5">
        <f>((F25-H25)/F25)*100</f>
        <v>43.631669535283997</v>
      </c>
      <c r="J25" s="5">
        <f>AVERAGE(I23:I25)</f>
        <v>43.17594896597442</v>
      </c>
      <c r="K25" s="4">
        <f>STDEV(I23:I25)</f>
        <v>1.5773493541799135</v>
      </c>
      <c r="L25" s="4">
        <f>K25/Q4</f>
        <v>0.91068307424185546</v>
      </c>
      <c r="M25" s="5">
        <f>AVERAGE(I20:I25)</f>
        <v>41.582624894593188</v>
      </c>
      <c r="N25" s="4">
        <f>STDEV(I20:I25)</f>
        <v>2.148842557071267</v>
      </c>
      <c r="O25" s="4">
        <f>N25/Q7</f>
        <v>0.87726130040034089</v>
      </c>
      <c r="S25" s="5">
        <v>0.97499999999999998</v>
      </c>
      <c r="T25" s="5">
        <f>AVERAGE(S23:S25)</f>
        <v>0.97366666666666657</v>
      </c>
      <c r="U25" s="5"/>
      <c r="V25" s="5">
        <f>AVERAGE(U23:U24)</f>
        <v>0.95</v>
      </c>
      <c r="X25" s="21">
        <v>53.52</v>
      </c>
    </row>
    <row r="27" spans="1:24" hidden="1" x14ac:dyDescent="0.35">
      <c r="A27" s="17" t="s">
        <v>95</v>
      </c>
      <c r="B27" s="17" t="s">
        <v>75</v>
      </c>
      <c r="C27" s="17" t="s">
        <v>76</v>
      </c>
      <c r="D27" s="1" t="s">
        <v>77</v>
      </c>
      <c r="E27" s="1" t="s">
        <v>78</v>
      </c>
      <c r="F27" s="1" t="s">
        <v>79</v>
      </c>
      <c r="G27" s="1" t="s">
        <v>80</v>
      </c>
      <c r="H27" s="1" t="s">
        <v>81</v>
      </c>
      <c r="I27" s="1" t="s">
        <v>82</v>
      </c>
      <c r="J27" s="1" t="s">
        <v>83</v>
      </c>
      <c r="K27" s="1" t="s">
        <v>84</v>
      </c>
      <c r="L27" s="1" t="s">
        <v>85</v>
      </c>
      <c r="M27" s="1" t="s">
        <v>86</v>
      </c>
      <c r="N27" s="1" t="s">
        <v>87</v>
      </c>
      <c r="O27" s="1" t="s">
        <v>88</v>
      </c>
    </row>
    <row r="28" spans="1:24" hidden="1" x14ac:dyDescent="0.35">
      <c r="A28" t="s">
        <v>12</v>
      </c>
      <c r="B28">
        <v>85</v>
      </c>
      <c r="C28">
        <v>15</v>
      </c>
      <c r="D28" s="3">
        <v>3.14</v>
      </c>
      <c r="E28" s="3">
        <v>0.88</v>
      </c>
      <c r="F28" s="3">
        <f t="shared" ref="F28:F51" si="3">D28-E28</f>
        <v>2.2600000000000002</v>
      </c>
      <c r="G28" s="3">
        <v>1.98</v>
      </c>
      <c r="H28" s="3">
        <f t="shared" ref="H28:H51" si="4">G28-E28</f>
        <v>1.1000000000000001</v>
      </c>
      <c r="I28" s="3">
        <f t="shared" ref="I28:I51" si="5">((F28-H28)/F28)*100</f>
        <v>51.327433628318587</v>
      </c>
      <c r="K28" s="3"/>
    </row>
    <row r="29" spans="1:24" hidden="1" x14ac:dyDescent="0.35">
      <c r="A29" t="s">
        <v>13</v>
      </c>
      <c r="B29">
        <v>85</v>
      </c>
      <c r="C29">
        <v>15</v>
      </c>
      <c r="D29" s="3">
        <v>2.93</v>
      </c>
      <c r="E29" s="3">
        <v>0.88</v>
      </c>
      <c r="F29" s="3">
        <f t="shared" si="3"/>
        <v>2.0500000000000003</v>
      </c>
      <c r="G29" s="3">
        <v>1.87</v>
      </c>
      <c r="H29" s="3">
        <f t="shared" si="4"/>
        <v>0.9900000000000001</v>
      </c>
      <c r="I29" s="3">
        <f t="shared" si="5"/>
        <v>51.707317073170721</v>
      </c>
    </row>
    <row r="30" spans="1:24" hidden="1" x14ac:dyDescent="0.35">
      <c r="A30" t="s">
        <v>14</v>
      </c>
      <c r="B30">
        <v>85</v>
      </c>
      <c r="C30">
        <v>15</v>
      </c>
      <c r="D30" s="3">
        <v>2.94</v>
      </c>
      <c r="E30" s="3">
        <v>0.88</v>
      </c>
      <c r="F30" s="3">
        <f t="shared" si="3"/>
        <v>2.06</v>
      </c>
      <c r="G30" s="3">
        <v>1.92</v>
      </c>
      <c r="H30" s="3">
        <f t="shared" si="4"/>
        <v>1.04</v>
      </c>
      <c r="I30" s="3">
        <f t="shared" si="5"/>
        <v>49.514563106796118</v>
      </c>
      <c r="J30" s="3">
        <f>AVERAGE(I28:I30)</f>
        <v>50.84977126942848</v>
      </c>
      <c r="K30">
        <f>STDEV(I28:I30)</f>
        <v>1.1718205861343443</v>
      </c>
      <c r="L30">
        <f>K30/Q4</f>
        <v>0.67655093084660878</v>
      </c>
      <c r="M30" s="3"/>
    </row>
    <row r="31" spans="1:24" hidden="1" x14ac:dyDescent="0.35">
      <c r="A31" t="s">
        <v>15</v>
      </c>
      <c r="B31">
        <v>85</v>
      </c>
      <c r="C31">
        <v>15</v>
      </c>
      <c r="D31" s="3">
        <v>3.0459999999999998</v>
      </c>
      <c r="E31" s="3">
        <v>0.88</v>
      </c>
      <c r="F31" s="3">
        <f t="shared" si="3"/>
        <v>2.1659999999999999</v>
      </c>
      <c r="G31" s="3">
        <v>1.9419999999999999</v>
      </c>
      <c r="H31" s="3">
        <f t="shared" si="4"/>
        <v>1.0619999999999998</v>
      </c>
      <c r="I31" s="3">
        <f t="shared" si="5"/>
        <v>50.96952908587258</v>
      </c>
      <c r="J31" s="3"/>
      <c r="M31" s="3"/>
      <c r="U31">
        <v>0.97360000000000002</v>
      </c>
    </row>
    <row r="32" spans="1:24" hidden="1" x14ac:dyDescent="0.35">
      <c r="A32" t="s">
        <v>16</v>
      </c>
      <c r="B32">
        <v>85</v>
      </c>
      <c r="C32">
        <v>15</v>
      </c>
      <c r="D32" s="3">
        <v>3.2170000000000001</v>
      </c>
      <c r="E32" s="3">
        <v>0.89</v>
      </c>
      <c r="F32" s="3">
        <f t="shared" si="3"/>
        <v>2.327</v>
      </c>
      <c r="G32" s="3">
        <v>2.0329999999999999</v>
      </c>
      <c r="H32" s="3">
        <f t="shared" si="4"/>
        <v>1.1429999999999998</v>
      </c>
      <c r="I32" s="3">
        <f t="shared" si="5"/>
        <v>50.880962612806194</v>
      </c>
      <c r="J32" s="3"/>
      <c r="M32" s="3"/>
      <c r="U32">
        <v>0.97109999999999996</v>
      </c>
    </row>
    <row r="33" spans="1:22" s="4" customFormat="1" hidden="1" x14ac:dyDescent="0.35">
      <c r="A33" s="4" t="s">
        <v>17</v>
      </c>
      <c r="B33" s="4">
        <v>85</v>
      </c>
      <c r="C33" s="4">
        <v>15</v>
      </c>
      <c r="D33" s="5">
        <v>3.1040000000000001</v>
      </c>
      <c r="E33" s="5">
        <v>0.87</v>
      </c>
      <c r="F33" s="5">
        <f t="shared" si="3"/>
        <v>2.234</v>
      </c>
      <c r="G33" s="5">
        <v>1.9730000000000001</v>
      </c>
      <c r="H33" s="5">
        <f t="shared" si="4"/>
        <v>1.1030000000000002</v>
      </c>
      <c r="I33" s="5">
        <f t="shared" si="5"/>
        <v>50.626678603401963</v>
      </c>
      <c r="J33" s="5">
        <f>AVERAGE(I31:I33)</f>
        <v>50.825723434026912</v>
      </c>
      <c r="K33" s="4">
        <f>STDEV(I31:I33)</f>
        <v>0.17797510636811184</v>
      </c>
      <c r="L33" s="4">
        <f>K33/Q4</f>
        <v>0.10275397557068165</v>
      </c>
      <c r="M33" s="5">
        <f>AVERAGE(I28:I33)</f>
        <v>50.8377473517277</v>
      </c>
      <c r="N33" s="4">
        <f>STDEV(I28:I33)</f>
        <v>0.74973924756960797</v>
      </c>
      <c r="O33" s="4">
        <f>N33/Q7</f>
        <v>0.30607976611395543</v>
      </c>
      <c r="V33" s="5">
        <f>AVERAGE(U31:U32)</f>
        <v>0.97235000000000005</v>
      </c>
    </row>
    <row r="34" spans="1:22" hidden="1" x14ac:dyDescent="0.35">
      <c r="A34" t="s">
        <v>18</v>
      </c>
      <c r="B34">
        <v>25</v>
      </c>
      <c r="C34">
        <v>75</v>
      </c>
      <c r="D34" s="3">
        <v>3.08</v>
      </c>
      <c r="E34" s="3">
        <v>0.88</v>
      </c>
      <c r="F34" s="3">
        <f t="shared" si="3"/>
        <v>2.2000000000000002</v>
      </c>
      <c r="G34" s="3">
        <v>2.11</v>
      </c>
      <c r="H34" s="3">
        <f t="shared" si="4"/>
        <v>1.23</v>
      </c>
      <c r="I34" s="3">
        <f t="shared" si="5"/>
        <v>44.090909090909101</v>
      </c>
      <c r="V34" s="3"/>
    </row>
    <row r="35" spans="1:22" hidden="1" x14ac:dyDescent="0.35">
      <c r="A35" s="8" t="s">
        <v>19</v>
      </c>
      <c r="B35">
        <v>25</v>
      </c>
      <c r="C35">
        <v>75</v>
      </c>
      <c r="D35" s="3">
        <v>3.1</v>
      </c>
      <c r="E35" s="3">
        <v>0.89</v>
      </c>
      <c r="F35" s="3">
        <f t="shared" si="3"/>
        <v>2.21</v>
      </c>
      <c r="G35" s="3">
        <v>2.0699999999999998</v>
      </c>
      <c r="H35" s="3">
        <f t="shared" si="4"/>
        <v>1.1799999999999997</v>
      </c>
      <c r="I35" s="3">
        <f t="shared" si="5"/>
        <v>46.606334841628971</v>
      </c>
      <c r="V35" s="3"/>
    </row>
    <row r="36" spans="1:22" hidden="1" x14ac:dyDescent="0.35">
      <c r="A36" t="s">
        <v>20</v>
      </c>
      <c r="B36">
        <v>25</v>
      </c>
      <c r="C36">
        <v>75</v>
      </c>
      <c r="D36" s="3">
        <v>3.13</v>
      </c>
      <c r="E36" s="3">
        <v>0.88</v>
      </c>
      <c r="F36" s="3">
        <f t="shared" si="3"/>
        <v>2.25</v>
      </c>
      <c r="G36" s="3">
        <v>2.12</v>
      </c>
      <c r="H36" s="3">
        <f t="shared" si="4"/>
        <v>1.2400000000000002</v>
      </c>
      <c r="I36" s="3">
        <f t="shared" si="5"/>
        <v>44.888888888888879</v>
      </c>
      <c r="J36" s="3">
        <f>AVERAGE(I34:I36)</f>
        <v>45.195377607142319</v>
      </c>
      <c r="K36">
        <f>STDEV(I34:I36)</f>
        <v>1.2854155661336271</v>
      </c>
      <c r="L36">
        <f>K36/Q4</f>
        <v>0.74213502312778479</v>
      </c>
      <c r="M36" s="3"/>
      <c r="V36" s="3"/>
    </row>
    <row r="37" spans="1:22" hidden="1" x14ac:dyDescent="0.35">
      <c r="A37" t="s">
        <v>21</v>
      </c>
      <c r="B37">
        <v>25</v>
      </c>
      <c r="C37">
        <v>75</v>
      </c>
      <c r="D37" s="3">
        <v>3.0840000000000001</v>
      </c>
      <c r="E37" s="3">
        <v>0.88</v>
      </c>
      <c r="F37" s="3">
        <f t="shared" si="3"/>
        <v>2.2040000000000002</v>
      </c>
      <c r="G37" s="3">
        <v>2.093</v>
      </c>
      <c r="H37" s="3">
        <f t="shared" si="4"/>
        <v>1.2130000000000001</v>
      </c>
      <c r="I37" s="3">
        <f t="shared" si="5"/>
        <v>44.963702359346641</v>
      </c>
      <c r="J37" s="3"/>
      <c r="M37" s="3"/>
      <c r="U37">
        <v>0.96199999999999997</v>
      </c>
      <c r="V37" s="3"/>
    </row>
    <row r="38" spans="1:22" hidden="1" x14ac:dyDescent="0.35">
      <c r="A38" s="8" t="s">
        <v>22</v>
      </c>
      <c r="B38">
        <v>25</v>
      </c>
      <c r="C38">
        <v>75</v>
      </c>
      <c r="D38" s="3">
        <v>3.0150000000000001</v>
      </c>
      <c r="E38" s="3">
        <v>0.88</v>
      </c>
      <c r="F38" s="3">
        <f t="shared" si="3"/>
        <v>2.1350000000000002</v>
      </c>
      <c r="G38" s="3">
        <v>2.1070000000000002</v>
      </c>
      <c r="H38" s="3">
        <f t="shared" si="4"/>
        <v>1.2270000000000003</v>
      </c>
      <c r="I38" s="3">
        <f t="shared" si="5"/>
        <v>42.529274004683835</v>
      </c>
      <c r="J38" s="3"/>
      <c r="M38" s="3"/>
      <c r="U38">
        <v>0.96199999999999997</v>
      </c>
      <c r="V38" s="3"/>
    </row>
    <row r="39" spans="1:22" s="4" customFormat="1" hidden="1" x14ac:dyDescent="0.35">
      <c r="A39" s="4" t="s">
        <v>23</v>
      </c>
      <c r="B39" s="4">
        <v>25</v>
      </c>
      <c r="C39" s="4">
        <v>75</v>
      </c>
      <c r="D39" s="5">
        <v>3.0070000000000001</v>
      </c>
      <c r="E39" s="5">
        <v>0.88</v>
      </c>
      <c r="F39" s="5">
        <f t="shared" si="3"/>
        <v>2.1270000000000002</v>
      </c>
      <c r="G39" s="5">
        <v>2.0179999999999998</v>
      </c>
      <c r="H39" s="5">
        <f t="shared" si="4"/>
        <v>1.1379999999999999</v>
      </c>
      <c r="I39" s="5">
        <f t="shared" si="5"/>
        <v>46.497414198401515</v>
      </c>
      <c r="J39" s="5">
        <f>AVERAGE(I37:I39)</f>
        <v>44.663463520810666</v>
      </c>
      <c r="K39" s="4">
        <f>STDEV(I37:I39)</f>
        <v>2.0010351494597796</v>
      </c>
      <c r="L39" s="4">
        <f>K39/Q4</f>
        <v>1.1552981821985069</v>
      </c>
      <c r="M39" s="5">
        <f>AVERAGE(I34:I39)</f>
        <v>44.929420563976485</v>
      </c>
      <c r="N39" s="4">
        <f>STDEV(I34:I39)</f>
        <v>1.5321402407691904</v>
      </c>
      <c r="O39" s="4">
        <f>N39/Q7</f>
        <v>0.62549363404491354</v>
      </c>
      <c r="V39" s="5">
        <f>AVERAGE(U37:U38)</f>
        <v>0.96199999999999997</v>
      </c>
    </row>
    <row r="40" spans="1:22" hidden="1" x14ac:dyDescent="0.35">
      <c r="A40" t="s">
        <v>24</v>
      </c>
      <c r="B40">
        <v>45</v>
      </c>
      <c r="C40">
        <v>55</v>
      </c>
      <c r="D40" s="3">
        <v>2.89</v>
      </c>
      <c r="E40" s="3">
        <v>0.89</v>
      </c>
      <c r="F40" s="3">
        <f t="shared" si="3"/>
        <v>2</v>
      </c>
      <c r="G40" s="3">
        <v>1.91</v>
      </c>
      <c r="H40" s="3">
        <f t="shared" si="4"/>
        <v>1.02</v>
      </c>
      <c r="I40" s="3">
        <f t="shared" si="5"/>
        <v>49</v>
      </c>
      <c r="V40" s="3"/>
    </row>
    <row r="41" spans="1:22" hidden="1" x14ac:dyDescent="0.35">
      <c r="A41" t="s">
        <v>25</v>
      </c>
      <c r="B41">
        <v>45</v>
      </c>
      <c r="C41">
        <v>55</v>
      </c>
      <c r="D41" s="3">
        <v>3</v>
      </c>
      <c r="E41" s="3">
        <v>0.88</v>
      </c>
      <c r="F41" s="3">
        <f t="shared" si="3"/>
        <v>2.12</v>
      </c>
      <c r="G41" s="3">
        <v>1.99</v>
      </c>
      <c r="H41" s="3">
        <f t="shared" si="4"/>
        <v>1.1099999999999999</v>
      </c>
      <c r="I41" s="3">
        <f t="shared" si="5"/>
        <v>47.64150943396227</v>
      </c>
      <c r="V41" s="3"/>
    </row>
    <row r="42" spans="1:22" hidden="1" x14ac:dyDescent="0.35">
      <c r="A42" t="s">
        <v>26</v>
      </c>
      <c r="B42">
        <v>45</v>
      </c>
      <c r="C42">
        <v>55</v>
      </c>
      <c r="D42" s="3">
        <v>3.2</v>
      </c>
      <c r="E42" s="3">
        <v>0.89</v>
      </c>
      <c r="F42" s="3">
        <f t="shared" si="3"/>
        <v>2.31</v>
      </c>
      <c r="G42" s="3">
        <v>2.12</v>
      </c>
      <c r="H42" s="3">
        <f t="shared" si="4"/>
        <v>1.23</v>
      </c>
      <c r="I42" s="3">
        <f t="shared" si="5"/>
        <v>46.753246753246756</v>
      </c>
      <c r="J42" s="3">
        <f>AVERAGE(I40:I42)</f>
        <v>47.798252062403009</v>
      </c>
      <c r="K42">
        <f>STDEV(I40:I42)</f>
        <v>1.1315481547980819</v>
      </c>
      <c r="L42">
        <f>K42/Q4</f>
        <v>0.65329963177369699</v>
      </c>
      <c r="M42" s="3"/>
      <c r="V42" s="3"/>
    </row>
    <row r="43" spans="1:22" hidden="1" x14ac:dyDescent="0.35">
      <c r="A43" t="s">
        <v>27</v>
      </c>
      <c r="B43">
        <v>45</v>
      </c>
      <c r="C43">
        <v>55</v>
      </c>
      <c r="D43" s="3">
        <v>2.9750000000000001</v>
      </c>
      <c r="E43" s="3">
        <v>0.88</v>
      </c>
      <c r="F43" s="3">
        <f t="shared" si="3"/>
        <v>2.0950000000000002</v>
      </c>
      <c r="G43" s="3">
        <v>2.0329999999999999</v>
      </c>
      <c r="H43" s="3">
        <f t="shared" si="4"/>
        <v>1.153</v>
      </c>
      <c r="I43" s="3">
        <f t="shared" si="5"/>
        <v>44.964200477326969</v>
      </c>
      <c r="J43" s="3"/>
      <c r="M43" s="3"/>
      <c r="U43">
        <v>0.96799999999999997</v>
      </c>
      <c r="V43" s="3"/>
    </row>
    <row r="44" spans="1:22" hidden="1" x14ac:dyDescent="0.35">
      <c r="A44" t="s">
        <v>28</v>
      </c>
      <c r="B44">
        <v>45</v>
      </c>
      <c r="C44">
        <v>55</v>
      </c>
      <c r="D44" s="3">
        <v>3.0409999999999999</v>
      </c>
      <c r="E44" s="3">
        <v>0.87</v>
      </c>
      <c r="F44" s="3">
        <f t="shared" si="3"/>
        <v>2.1709999999999998</v>
      </c>
      <c r="G44" s="3">
        <v>2.0649999999999999</v>
      </c>
      <c r="H44" s="3">
        <f t="shared" si="4"/>
        <v>1.1949999999999998</v>
      </c>
      <c r="I44" s="3">
        <f t="shared" si="5"/>
        <v>44.956241363426997</v>
      </c>
      <c r="J44" s="3"/>
      <c r="M44" s="3"/>
      <c r="U44">
        <v>0.96399999999999997</v>
      </c>
      <c r="V44" s="3"/>
    </row>
    <row r="45" spans="1:22" s="4" customFormat="1" hidden="1" x14ac:dyDescent="0.35">
      <c r="A45" s="4" t="s">
        <v>29</v>
      </c>
      <c r="B45" s="4">
        <v>45</v>
      </c>
      <c r="C45" s="4">
        <v>55</v>
      </c>
      <c r="D45" s="5">
        <v>3.2069999999999999</v>
      </c>
      <c r="E45" s="5">
        <v>0.88</v>
      </c>
      <c r="F45" s="5">
        <f t="shared" si="3"/>
        <v>2.327</v>
      </c>
      <c r="G45" s="5">
        <v>2.0539999999999998</v>
      </c>
      <c r="H45" s="5">
        <f t="shared" si="4"/>
        <v>1.1739999999999999</v>
      </c>
      <c r="I45" s="5">
        <f t="shared" si="5"/>
        <v>49.548775247099272</v>
      </c>
      <c r="J45" s="5">
        <f>AVERAGE(I43:I45)</f>
        <v>46.489739029284408</v>
      </c>
      <c r="K45" s="4">
        <f>STDEV(I43:I45)</f>
        <v>2.6492060647108593</v>
      </c>
      <c r="L45" s="4">
        <f>K45/Q4</f>
        <v>1.5295198345996037</v>
      </c>
      <c r="M45" s="5">
        <f>AVERAGE(I40:I45)</f>
        <v>47.143995545843715</v>
      </c>
      <c r="N45" s="4">
        <f>STDEV(I40:I45)</f>
        <v>1.957840521422382</v>
      </c>
      <c r="O45" s="4">
        <f>N45/Q7</f>
        <v>0.79928504587156568</v>
      </c>
      <c r="V45" s="5">
        <f>AVERAGE(U43:U44)</f>
        <v>0.96599999999999997</v>
      </c>
    </row>
    <row r="46" spans="1:22" hidden="1" x14ac:dyDescent="0.35">
      <c r="A46" t="s">
        <v>30</v>
      </c>
      <c r="B46">
        <v>0</v>
      </c>
      <c r="C46">
        <v>75</v>
      </c>
      <c r="D46" s="3">
        <v>3.1</v>
      </c>
      <c r="E46" s="3">
        <v>0.88</v>
      </c>
      <c r="F46" s="3">
        <f t="shared" si="3"/>
        <v>2.2200000000000002</v>
      </c>
      <c r="G46" s="3">
        <v>2.25</v>
      </c>
      <c r="H46" s="3">
        <f t="shared" si="4"/>
        <v>1.37</v>
      </c>
      <c r="I46" s="3">
        <f t="shared" si="5"/>
        <v>38.288288288288292</v>
      </c>
      <c r="V46" s="3"/>
    </row>
    <row r="47" spans="1:22" hidden="1" x14ac:dyDescent="0.35">
      <c r="A47" t="s">
        <v>31</v>
      </c>
      <c r="B47">
        <v>0</v>
      </c>
      <c r="C47">
        <v>75</v>
      </c>
      <c r="D47" s="3">
        <v>2.96</v>
      </c>
      <c r="E47" s="3">
        <v>0.89</v>
      </c>
      <c r="F47" s="3">
        <f t="shared" si="3"/>
        <v>2.0699999999999998</v>
      </c>
      <c r="G47" s="3">
        <v>2.19</v>
      </c>
      <c r="H47" s="3">
        <f t="shared" si="4"/>
        <v>1.2999999999999998</v>
      </c>
      <c r="I47" s="3">
        <f t="shared" si="5"/>
        <v>37.198067632850247</v>
      </c>
      <c r="V47" s="3"/>
    </row>
    <row r="48" spans="1:22" hidden="1" x14ac:dyDescent="0.35">
      <c r="A48" t="s">
        <v>32</v>
      </c>
      <c r="B48">
        <v>0</v>
      </c>
      <c r="C48">
        <v>75</v>
      </c>
      <c r="D48" s="3">
        <v>3.03</v>
      </c>
      <c r="E48" s="3">
        <v>0.88</v>
      </c>
      <c r="F48" s="3">
        <f t="shared" si="3"/>
        <v>2.15</v>
      </c>
      <c r="G48" s="3">
        <v>2.02</v>
      </c>
      <c r="H48" s="3">
        <f t="shared" si="4"/>
        <v>1.1400000000000001</v>
      </c>
      <c r="I48" s="3">
        <f t="shared" si="5"/>
        <v>46.976744186046503</v>
      </c>
      <c r="J48" s="3">
        <f>AVERAGE(I46:I48)</f>
        <v>40.821033369061681</v>
      </c>
      <c r="K48">
        <f>STDEV(I46:I48)</f>
        <v>5.3587990274074961</v>
      </c>
      <c r="L48">
        <f>K48/Q4</f>
        <v>3.0939040610068229</v>
      </c>
      <c r="M48" s="3"/>
      <c r="V48" s="3"/>
    </row>
    <row r="49" spans="1:22" hidden="1" x14ac:dyDescent="0.35">
      <c r="A49" t="s">
        <v>33</v>
      </c>
      <c r="B49">
        <v>0</v>
      </c>
      <c r="C49">
        <v>75</v>
      </c>
      <c r="D49" s="3">
        <v>3.0739999999999998</v>
      </c>
      <c r="E49" s="3">
        <v>0.88</v>
      </c>
      <c r="F49" s="3">
        <f t="shared" si="3"/>
        <v>2.194</v>
      </c>
      <c r="G49" s="3">
        <v>2.1920000000000002</v>
      </c>
      <c r="H49" s="3">
        <f t="shared" si="4"/>
        <v>1.3120000000000003</v>
      </c>
      <c r="I49" s="3">
        <f t="shared" si="5"/>
        <v>40.200546946216939</v>
      </c>
      <c r="J49" s="3"/>
      <c r="M49" s="3"/>
      <c r="U49">
        <v>0.95599999999999996</v>
      </c>
      <c r="V49" s="3"/>
    </row>
    <row r="50" spans="1:22" hidden="1" x14ac:dyDescent="0.35">
      <c r="A50" t="s">
        <v>34</v>
      </c>
      <c r="B50">
        <v>0</v>
      </c>
      <c r="C50">
        <v>75</v>
      </c>
      <c r="D50" s="3">
        <v>3.1429999999999998</v>
      </c>
      <c r="E50" s="3">
        <v>0.88</v>
      </c>
      <c r="F50" s="3">
        <f t="shared" si="3"/>
        <v>2.2629999999999999</v>
      </c>
      <c r="G50" s="3">
        <v>2.2320000000000002</v>
      </c>
      <c r="H50" s="3">
        <f t="shared" si="4"/>
        <v>1.3520000000000003</v>
      </c>
      <c r="I50" s="3">
        <f t="shared" si="5"/>
        <v>40.256296950950052</v>
      </c>
      <c r="J50" s="3"/>
      <c r="M50" s="3"/>
      <c r="U50">
        <v>0.95799999999999996</v>
      </c>
      <c r="V50" s="3"/>
    </row>
    <row r="51" spans="1:22" s="4" customFormat="1" hidden="1" x14ac:dyDescent="0.35">
      <c r="A51" s="4" t="s">
        <v>35</v>
      </c>
      <c r="B51" s="4">
        <v>0</v>
      </c>
      <c r="C51" s="4">
        <v>75</v>
      </c>
      <c r="D51" s="5">
        <v>2.9780000000000002</v>
      </c>
      <c r="E51" s="5">
        <v>0.88</v>
      </c>
      <c r="F51" s="5">
        <f t="shared" si="3"/>
        <v>2.0980000000000003</v>
      </c>
      <c r="G51" s="5">
        <v>2.077</v>
      </c>
      <c r="H51" s="5">
        <f t="shared" si="4"/>
        <v>1.1970000000000001</v>
      </c>
      <c r="I51" s="5">
        <f t="shared" si="5"/>
        <v>42.945662535748333</v>
      </c>
      <c r="J51" s="5">
        <f>AVERAGE(I49:I51)</f>
        <v>41.134168810971772</v>
      </c>
      <c r="K51" s="4">
        <f>STDEV(I49:I51)</f>
        <v>1.569047211506261</v>
      </c>
      <c r="L51" s="4">
        <f>K51/Q4</f>
        <v>0.9058898299343715</v>
      </c>
      <c r="M51" s="5">
        <f>AVERAGE(I46:I51)</f>
        <v>40.977601090016726</v>
      </c>
      <c r="N51" s="4">
        <f>STDEV(I46:I51)</f>
        <v>3.5356570264557416</v>
      </c>
      <c r="O51" s="4">
        <f>N51/Q7</f>
        <v>1.4434259367171018</v>
      </c>
      <c r="V51" s="5">
        <f>AVERAGE(U49:U50)</f>
        <v>0.95699999999999996</v>
      </c>
    </row>
    <row r="52" spans="1:22" hidden="1" x14ac:dyDescent="0.35"/>
    <row r="53" spans="1:22" hidden="1" x14ac:dyDescent="0.35">
      <c r="A53" s="17" t="s">
        <v>96</v>
      </c>
      <c r="B53" s="17" t="s">
        <v>75</v>
      </c>
      <c r="C53" s="17" t="s">
        <v>76</v>
      </c>
      <c r="D53" s="1" t="s">
        <v>77</v>
      </c>
      <c r="E53" s="1" t="s">
        <v>78</v>
      </c>
      <c r="F53" s="1" t="s">
        <v>79</v>
      </c>
      <c r="G53" s="1" t="s">
        <v>80</v>
      </c>
      <c r="H53" s="1" t="s">
        <v>81</v>
      </c>
      <c r="I53" s="1" t="s">
        <v>82</v>
      </c>
      <c r="J53" s="1" t="s">
        <v>83</v>
      </c>
      <c r="K53" s="1" t="s">
        <v>84</v>
      </c>
      <c r="L53" s="1" t="s">
        <v>85</v>
      </c>
      <c r="M53" s="1" t="s">
        <v>86</v>
      </c>
      <c r="N53" s="1" t="s">
        <v>87</v>
      </c>
      <c r="O53" s="1" t="s">
        <v>88</v>
      </c>
    </row>
    <row r="54" spans="1:22" hidden="1" x14ac:dyDescent="0.35">
      <c r="A54" t="s">
        <v>12</v>
      </c>
      <c r="B54">
        <v>85</v>
      </c>
      <c r="C54">
        <v>15</v>
      </c>
      <c r="D54" s="3">
        <v>3.09</v>
      </c>
      <c r="E54" s="3">
        <v>0.89</v>
      </c>
      <c r="F54" s="3">
        <f>D54-E54</f>
        <v>2.1999999999999997</v>
      </c>
      <c r="G54" s="3">
        <v>1.9470000000000001</v>
      </c>
      <c r="H54" s="3">
        <f>G54-E54</f>
        <v>1.0569999999999999</v>
      </c>
      <c r="I54" s="3">
        <f>((F54-H54)/F54)*100</f>
        <v>51.954545454545453</v>
      </c>
      <c r="J54" s="3"/>
      <c r="M54" s="3"/>
    </row>
    <row r="55" spans="1:22" hidden="1" x14ac:dyDescent="0.35">
      <c r="A55" t="s">
        <v>13</v>
      </c>
      <c r="B55">
        <v>85</v>
      </c>
      <c r="C55">
        <v>15</v>
      </c>
      <c r="D55" s="3">
        <v>2.95</v>
      </c>
      <c r="E55" s="3">
        <v>0.89</v>
      </c>
      <c r="F55" s="3">
        <f t="shared" ref="F55:F77" si="6">D55-E55</f>
        <v>2.06</v>
      </c>
      <c r="G55" s="3">
        <v>1.873</v>
      </c>
      <c r="H55" s="3">
        <f t="shared" ref="H55:H77" si="7">G55-E55</f>
        <v>0.98299999999999998</v>
      </c>
      <c r="I55" s="3">
        <f t="shared" ref="I55:I77" si="8">((F55-H55)/F55)*100</f>
        <v>52.281553398058243</v>
      </c>
      <c r="J55" s="3"/>
      <c r="M55" s="3"/>
    </row>
    <row r="56" spans="1:22" hidden="1" x14ac:dyDescent="0.35">
      <c r="A56" t="s">
        <v>14</v>
      </c>
      <c r="B56">
        <v>85</v>
      </c>
      <c r="C56">
        <v>15</v>
      </c>
      <c r="D56" s="3">
        <v>3.04</v>
      </c>
      <c r="E56" s="3">
        <v>0.9</v>
      </c>
      <c r="F56" s="3">
        <f t="shared" si="6"/>
        <v>2.14</v>
      </c>
      <c r="G56" s="3">
        <v>1.921</v>
      </c>
      <c r="H56" s="3">
        <f t="shared" si="7"/>
        <v>1.0209999999999999</v>
      </c>
      <c r="I56" s="3">
        <f t="shared" si="8"/>
        <v>52.289719626168228</v>
      </c>
      <c r="J56" s="3">
        <f>AVERAGE(I54:I56)</f>
        <v>52.175272826257306</v>
      </c>
      <c r="K56">
        <f>STDEV(I54:I56)</f>
        <v>0.19119911424351213</v>
      </c>
      <c r="L56">
        <f>K56/Q4</f>
        <v>0.11038886007730975</v>
      </c>
      <c r="M56" s="3"/>
    </row>
    <row r="57" spans="1:22" hidden="1" x14ac:dyDescent="0.35">
      <c r="A57" t="s">
        <v>15</v>
      </c>
      <c r="B57">
        <v>85</v>
      </c>
      <c r="C57">
        <v>15</v>
      </c>
      <c r="D57" s="3">
        <v>3.1349999999999998</v>
      </c>
      <c r="E57" s="3">
        <v>0.88</v>
      </c>
      <c r="F57" s="3">
        <f t="shared" si="6"/>
        <v>2.2549999999999999</v>
      </c>
      <c r="G57" s="3">
        <v>2</v>
      </c>
      <c r="H57" s="3">
        <f t="shared" si="7"/>
        <v>1.1200000000000001</v>
      </c>
      <c r="I57" s="3">
        <f t="shared" si="8"/>
        <v>50.332594235033255</v>
      </c>
      <c r="J57" s="3"/>
      <c r="M57" s="3"/>
      <c r="U57">
        <v>0.97340000000000004</v>
      </c>
    </row>
    <row r="58" spans="1:22" hidden="1" x14ac:dyDescent="0.35">
      <c r="A58" t="s">
        <v>16</v>
      </c>
      <c r="B58">
        <v>85</v>
      </c>
      <c r="C58">
        <v>15</v>
      </c>
      <c r="D58" s="3">
        <v>3.0659999999999998</v>
      </c>
      <c r="E58" s="3">
        <v>0.89</v>
      </c>
      <c r="F58" s="3">
        <f t="shared" si="6"/>
        <v>2.1759999999999997</v>
      </c>
      <c r="G58" s="3">
        <v>2.0299999999999998</v>
      </c>
      <c r="H58" s="3">
        <f t="shared" si="7"/>
        <v>1.1399999999999997</v>
      </c>
      <c r="I58" s="3">
        <f t="shared" si="8"/>
        <v>47.610294117647065</v>
      </c>
      <c r="J58" s="3"/>
      <c r="M58" s="3"/>
      <c r="U58">
        <v>0.97370000000000001</v>
      </c>
    </row>
    <row r="59" spans="1:22" s="4" customFormat="1" hidden="1" x14ac:dyDescent="0.35">
      <c r="A59" s="4" t="s">
        <v>17</v>
      </c>
      <c r="B59" s="4">
        <v>85</v>
      </c>
      <c r="C59" s="4">
        <v>15</v>
      </c>
      <c r="D59" s="5">
        <v>2.9169999999999998</v>
      </c>
      <c r="E59" s="5">
        <v>0.87</v>
      </c>
      <c r="F59" s="5">
        <f t="shared" si="6"/>
        <v>2.0469999999999997</v>
      </c>
      <c r="G59" s="5">
        <v>1.89</v>
      </c>
      <c r="H59" s="5">
        <f t="shared" si="7"/>
        <v>1.02</v>
      </c>
      <c r="I59" s="5">
        <f t="shared" si="8"/>
        <v>50.170981924767943</v>
      </c>
      <c r="J59" s="5">
        <f>AVERAGE(I57:I59)</f>
        <v>49.371290092482752</v>
      </c>
      <c r="K59" s="4">
        <f>STDEV(I57:I59)</f>
        <v>1.5272065191872213</v>
      </c>
      <c r="L59" s="4">
        <f>K59/Q4</f>
        <v>0.88173309496089358</v>
      </c>
      <c r="M59" s="5">
        <f>AVERAGE(I54:I59)</f>
        <v>50.773281459370033</v>
      </c>
      <c r="N59" s="4">
        <f>STDEV(I54:I59)</f>
        <v>1.8183130898736681</v>
      </c>
      <c r="O59" s="4">
        <f>N59/Q7</f>
        <v>0.74232321046898964</v>
      </c>
      <c r="V59" s="4">
        <f>AVERAGE(U57:U58)</f>
        <v>0.97355000000000003</v>
      </c>
    </row>
    <row r="60" spans="1:22" hidden="1" x14ac:dyDescent="0.35">
      <c r="A60" t="s">
        <v>18</v>
      </c>
      <c r="B60">
        <v>25</v>
      </c>
      <c r="C60">
        <v>75</v>
      </c>
      <c r="D60" s="3">
        <v>3.09</v>
      </c>
      <c r="E60" s="3">
        <v>0.88</v>
      </c>
      <c r="F60" s="3">
        <f t="shared" si="6"/>
        <v>2.21</v>
      </c>
      <c r="G60" s="3">
        <v>2.15</v>
      </c>
      <c r="H60" s="3">
        <f t="shared" si="7"/>
        <v>1.27</v>
      </c>
      <c r="I60" s="3">
        <f t="shared" si="8"/>
        <v>42.533936651583709</v>
      </c>
      <c r="J60" s="3"/>
      <c r="M60" s="3"/>
    </row>
    <row r="61" spans="1:22" hidden="1" x14ac:dyDescent="0.35">
      <c r="A61" s="8" t="s">
        <v>19</v>
      </c>
      <c r="B61">
        <v>25</v>
      </c>
      <c r="C61">
        <v>75</v>
      </c>
      <c r="D61" s="3">
        <v>3.02</v>
      </c>
      <c r="E61" s="3">
        <v>0.88</v>
      </c>
      <c r="F61" s="3">
        <f t="shared" si="6"/>
        <v>2.14</v>
      </c>
      <c r="G61" s="3">
        <v>2.0590000000000002</v>
      </c>
      <c r="H61" s="3">
        <f t="shared" si="7"/>
        <v>1.1790000000000003</v>
      </c>
      <c r="I61" s="3">
        <f t="shared" si="8"/>
        <v>44.906542056074755</v>
      </c>
      <c r="J61" s="3"/>
      <c r="M61" s="3"/>
    </row>
    <row r="62" spans="1:22" hidden="1" x14ac:dyDescent="0.35">
      <c r="A62" t="s">
        <v>20</v>
      </c>
      <c r="B62">
        <v>25</v>
      </c>
      <c r="C62">
        <v>75</v>
      </c>
      <c r="D62" s="3">
        <v>3.11</v>
      </c>
      <c r="E62" s="3">
        <v>0.88</v>
      </c>
      <c r="F62" s="3">
        <f t="shared" si="6"/>
        <v>2.23</v>
      </c>
      <c r="G62" s="3">
        <v>2.0819999999999999</v>
      </c>
      <c r="H62" s="3">
        <f t="shared" si="7"/>
        <v>1.202</v>
      </c>
      <c r="I62" s="3">
        <f t="shared" si="8"/>
        <v>46.098654708520179</v>
      </c>
      <c r="J62" s="3">
        <f>AVERAGE(I60:I62)</f>
        <v>44.513044472059541</v>
      </c>
      <c r="K62">
        <f>STDEV(I60:I62)</f>
        <v>1.8146443089023221</v>
      </c>
      <c r="L62">
        <f>K62/Q4</f>
        <v>1.047685380228178</v>
      </c>
      <c r="M62" s="3"/>
    </row>
    <row r="63" spans="1:22" hidden="1" x14ac:dyDescent="0.35">
      <c r="A63" t="s">
        <v>21</v>
      </c>
      <c r="B63">
        <v>25</v>
      </c>
      <c r="C63">
        <v>75</v>
      </c>
      <c r="D63" s="3">
        <v>3.2149999999999999</v>
      </c>
      <c r="E63" s="3">
        <v>0.88</v>
      </c>
      <c r="F63" s="3">
        <f t="shared" si="6"/>
        <v>2.335</v>
      </c>
      <c r="G63" s="3">
        <v>2.15</v>
      </c>
      <c r="H63" s="3">
        <f t="shared" si="7"/>
        <v>1.27</v>
      </c>
      <c r="I63" s="3">
        <f t="shared" si="8"/>
        <v>45.610278372591004</v>
      </c>
      <c r="J63" s="3"/>
      <c r="M63" s="3"/>
      <c r="U63">
        <v>0.96089999999999998</v>
      </c>
    </row>
    <row r="64" spans="1:22" hidden="1" x14ac:dyDescent="0.35">
      <c r="A64" s="8" t="s">
        <v>22</v>
      </c>
      <c r="B64">
        <v>25</v>
      </c>
      <c r="C64">
        <v>75</v>
      </c>
      <c r="D64" s="3">
        <v>3.2050000000000001</v>
      </c>
      <c r="E64" s="3">
        <v>0.88</v>
      </c>
      <c r="F64" s="3">
        <f t="shared" si="6"/>
        <v>2.3250000000000002</v>
      </c>
      <c r="G64" s="3">
        <v>2.11</v>
      </c>
      <c r="H64" s="3">
        <f t="shared" si="7"/>
        <v>1.23</v>
      </c>
      <c r="I64" s="3">
        <f t="shared" si="8"/>
        <v>47.096774193548391</v>
      </c>
      <c r="J64" s="3"/>
      <c r="M64" s="3"/>
      <c r="U64">
        <v>0.96599999999999997</v>
      </c>
    </row>
    <row r="65" spans="1:24" s="4" customFormat="1" hidden="1" x14ac:dyDescent="0.35">
      <c r="A65" s="4" t="s">
        <v>23</v>
      </c>
      <c r="B65" s="4">
        <v>25</v>
      </c>
      <c r="C65" s="4">
        <v>75</v>
      </c>
      <c r="D65" s="5">
        <v>3.0760000000000001</v>
      </c>
      <c r="E65" s="5">
        <v>0.88</v>
      </c>
      <c r="F65" s="5">
        <f t="shared" si="6"/>
        <v>2.1960000000000002</v>
      </c>
      <c r="G65" s="5">
        <v>2.06</v>
      </c>
      <c r="H65" s="5">
        <f t="shared" si="7"/>
        <v>1.1800000000000002</v>
      </c>
      <c r="I65" s="5">
        <f t="shared" si="8"/>
        <v>46.265938069216759</v>
      </c>
      <c r="J65" s="5">
        <f>AVERAGE(I63:I65)</f>
        <v>46.324330211785387</v>
      </c>
      <c r="K65" s="4">
        <f>STDEV(I63:I65)</f>
        <v>0.74496623290338482</v>
      </c>
      <c r="L65" s="4">
        <f>K65/Q4</f>
        <v>0.43010645510395068</v>
      </c>
      <c r="M65" s="5">
        <f>AVERAGE(I60:I65)</f>
        <v>45.418687341922464</v>
      </c>
      <c r="N65" s="4">
        <f>STDEV(I60:I65)</f>
        <v>1.5885182629354282</v>
      </c>
      <c r="O65" s="4">
        <f>N65/Q7</f>
        <v>0.64850986521401388</v>
      </c>
      <c r="V65" s="4">
        <f>AVERAGE(U63:U64)</f>
        <v>0.96344999999999992</v>
      </c>
    </row>
    <row r="66" spans="1:24" hidden="1" x14ac:dyDescent="0.35">
      <c r="A66" t="s">
        <v>24</v>
      </c>
      <c r="B66">
        <v>45</v>
      </c>
      <c r="C66">
        <v>55</v>
      </c>
      <c r="D66" s="3">
        <v>3.01</v>
      </c>
      <c r="E66" s="3">
        <v>0.88</v>
      </c>
      <c r="F66" s="3">
        <f t="shared" si="6"/>
        <v>2.13</v>
      </c>
      <c r="G66" s="3">
        <v>1.9830000000000001</v>
      </c>
      <c r="H66" s="3">
        <f t="shared" si="7"/>
        <v>1.1030000000000002</v>
      </c>
      <c r="I66" s="3">
        <f t="shared" si="8"/>
        <v>48.215962441314545</v>
      </c>
      <c r="J66" s="3"/>
      <c r="M66" s="3"/>
    </row>
    <row r="67" spans="1:24" hidden="1" x14ac:dyDescent="0.35">
      <c r="A67" t="s">
        <v>25</v>
      </c>
      <c r="B67">
        <v>45</v>
      </c>
      <c r="C67">
        <v>55</v>
      </c>
      <c r="D67" s="3">
        <v>3.07</v>
      </c>
      <c r="E67" s="3">
        <v>0.89</v>
      </c>
      <c r="F67" s="3">
        <f t="shared" si="6"/>
        <v>2.1799999999999997</v>
      </c>
      <c r="G67" s="3">
        <v>2.0289999999999999</v>
      </c>
      <c r="H67" s="3">
        <f t="shared" si="7"/>
        <v>1.1389999999999998</v>
      </c>
      <c r="I67" s="3">
        <f t="shared" si="8"/>
        <v>47.752293577981654</v>
      </c>
      <c r="J67" s="3"/>
      <c r="M67" s="3"/>
    </row>
    <row r="68" spans="1:24" hidden="1" x14ac:dyDescent="0.35">
      <c r="A68" t="s">
        <v>26</v>
      </c>
      <c r="B68">
        <v>45</v>
      </c>
      <c r="C68">
        <v>55</v>
      </c>
      <c r="D68" s="3">
        <v>3.2</v>
      </c>
      <c r="E68" s="3">
        <v>0.89</v>
      </c>
      <c r="F68" s="3">
        <f t="shared" si="6"/>
        <v>2.31</v>
      </c>
      <c r="G68" s="3">
        <v>2.129</v>
      </c>
      <c r="H68" s="3">
        <f t="shared" si="7"/>
        <v>1.2389999999999999</v>
      </c>
      <c r="I68" s="3">
        <f t="shared" si="8"/>
        <v>46.363636363636367</v>
      </c>
      <c r="J68" s="3">
        <f>AVERAGE(I66:I68)</f>
        <v>47.443964127644193</v>
      </c>
      <c r="K68">
        <f>STDEV(I66:I68)</f>
        <v>0.96388705872146063</v>
      </c>
      <c r="L68">
        <f>K68/Q4</f>
        <v>0.55650045282123195</v>
      </c>
      <c r="M68" s="3"/>
    </row>
    <row r="69" spans="1:24" hidden="1" x14ac:dyDescent="0.35">
      <c r="A69" t="s">
        <v>27</v>
      </c>
      <c r="B69">
        <v>45</v>
      </c>
      <c r="C69">
        <v>55</v>
      </c>
      <c r="D69" s="3">
        <v>2.9729999999999999</v>
      </c>
      <c r="E69" s="3">
        <v>0.88</v>
      </c>
      <c r="F69" s="3">
        <f t="shared" si="6"/>
        <v>2.093</v>
      </c>
      <c r="G69" s="3">
        <v>1.98</v>
      </c>
      <c r="H69" s="3">
        <f t="shared" si="7"/>
        <v>1.1000000000000001</v>
      </c>
      <c r="I69" s="3">
        <f t="shared" si="8"/>
        <v>47.443860487338746</v>
      </c>
      <c r="J69" s="3"/>
      <c r="M69" s="3"/>
      <c r="U69">
        <v>0.96909999999999996</v>
      </c>
    </row>
    <row r="70" spans="1:24" hidden="1" x14ac:dyDescent="0.35">
      <c r="A70" t="s">
        <v>28</v>
      </c>
      <c r="B70">
        <v>45</v>
      </c>
      <c r="C70">
        <v>55</v>
      </c>
      <c r="D70" s="3">
        <v>3.0550000000000002</v>
      </c>
      <c r="E70" s="3">
        <v>0.87</v>
      </c>
      <c r="F70" s="3">
        <f t="shared" si="6"/>
        <v>2.1850000000000001</v>
      </c>
      <c r="G70" s="3">
        <v>2.0499999999999998</v>
      </c>
      <c r="H70" s="3">
        <f t="shared" si="7"/>
        <v>1.1799999999999997</v>
      </c>
      <c r="I70" s="3">
        <f t="shared" si="8"/>
        <v>45.995423340961111</v>
      </c>
      <c r="J70" s="3"/>
      <c r="M70" s="3"/>
      <c r="U70">
        <v>0.96799999999999997</v>
      </c>
    </row>
    <row r="71" spans="1:24" s="4" customFormat="1" hidden="1" x14ac:dyDescent="0.35">
      <c r="A71" s="4" t="s">
        <v>29</v>
      </c>
      <c r="B71" s="4">
        <v>45</v>
      </c>
      <c r="C71" s="4">
        <v>55</v>
      </c>
      <c r="D71" s="5">
        <v>3.4350000000000001</v>
      </c>
      <c r="E71" s="5">
        <v>0.88</v>
      </c>
      <c r="F71" s="5">
        <f t="shared" si="6"/>
        <v>2.5550000000000002</v>
      </c>
      <c r="G71" s="5">
        <v>2.19</v>
      </c>
      <c r="H71" s="5">
        <f t="shared" si="7"/>
        <v>1.31</v>
      </c>
      <c r="I71" s="5">
        <f t="shared" si="8"/>
        <v>48.727984344422701</v>
      </c>
      <c r="J71" s="5">
        <f>AVERAGE(I69:I71)</f>
        <v>47.389089390907522</v>
      </c>
      <c r="K71" s="4">
        <f>STDEV(I69:I71)</f>
        <v>1.3671036223209134</v>
      </c>
      <c r="L71" s="4">
        <f>K71/Q4</f>
        <v>0.78929764435709193</v>
      </c>
      <c r="M71" s="5">
        <f>AVERAGE(I66:I71)</f>
        <v>47.416526759275854</v>
      </c>
      <c r="N71" s="4">
        <f>STDEV(I66:I71)</f>
        <v>1.0583589190218241</v>
      </c>
      <c r="O71" s="4">
        <f>N71/Q7</f>
        <v>0.43207321938784177</v>
      </c>
      <c r="V71" s="4">
        <f>AVERAGE(U69:U70)</f>
        <v>0.96855000000000002</v>
      </c>
    </row>
    <row r="72" spans="1:24" hidden="1" x14ac:dyDescent="0.35">
      <c r="A72" t="s">
        <v>30</v>
      </c>
      <c r="B72">
        <v>0</v>
      </c>
      <c r="C72">
        <v>75</v>
      </c>
      <c r="D72" s="3">
        <v>3.09</v>
      </c>
      <c r="E72" s="3">
        <v>0.88</v>
      </c>
      <c r="F72" s="3">
        <f t="shared" si="6"/>
        <v>2.21</v>
      </c>
      <c r="G72" s="3">
        <v>2.19</v>
      </c>
      <c r="H72" s="3">
        <f t="shared" si="7"/>
        <v>1.31</v>
      </c>
      <c r="I72" s="3">
        <f t="shared" si="8"/>
        <v>40.723981900452486</v>
      </c>
      <c r="J72" s="3"/>
      <c r="M72" s="3"/>
    </row>
    <row r="73" spans="1:24" hidden="1" x14ac:dyDescent="0.35">
      <c r="A73" t="s">
        <v>31</v>
      </c>
      <c r="B73">
        <v>0</v>
      </c>
      <c r="C73">
        <v>75</v>
      </c>
      <c r="D73" s="3">
        <v>3.05</v>
      </c>
      <c r="E73" s="3">
        <v>0.89</v>
      </c>
      <c r="F73" s="3">
        <f t="shared" si="6"/>
        <v>2.1599999999999997</v>
      </c>
      <c r="G73" s="3">
        <v>2.1560000000000001</v>
      </c>
      <c r="H73" s="3">
        <f t="shared" si="7"/>
        <v>1.266</v>
      </c>
      <c r="I73" s="3">
        <f t="shared" si="8"/>
        <v>41.388888888888879</v>
      </c>
      <c r="J73" s="3"/>
      <c r="M73" s="3"/>
    </row>
    <row r="74" spans="1:24" hidden="1" x14ac:dyDescent="0.35">
      <c r="A74" t="s">
        <v>32</v>
      </c>
      <c r="B74">
        <v>0</v>
      </c>
      <c r="C74">
        <v>75</v>
      </c>
      <c r="D74" s="3">
        <v>3.18</v>
      </c>
      <c r="E74" s="3">
        <v>0.89</v>
      </c>
      <c r="F74" s="3">
        <f t="shared" si="6"/>
        <v>2.29</v>
      </c>
      <c r="G74" s="3">
        <v>2.2120000000000002</v>
      </c>
      <c r="H74" s="3">
        <f t="shared" si="7"/>
        <v>1.3220000000000001</v>
      </c>
      <c r="I74" s="3">
        <f t="shared" si="8"/>
        <v>42.2707423580786</v>
      </c>
      <c r="J74" s="3">
        <f>AVERAGE(I72:I74)</f>
        <v>41.461204382473319</v>
      </c>
      <c r="K74">
        <f>STDEV(I72:I74)</f>
        <v>0.77591180315691</v>
      </c>
      <c r="L74">
        <f>K74/Q4</f>
        <v>0.44797288842004995</v>
      </c>
      <c r="M74" s="3"/>
    </row>
    <row r="75" spans="1:24" hidden="1" x14ac:dyDescent="0.35">
      <c r="A75" t="s">
        <v>33</v>
      </c>
      <c r="B75">
        <v>0</v>
      </c>
      <c r="C75">
        <v>75</v>
      </c>
      <c r="D75" s="3">
        <v>3.01</v>
      </c>
      <c r="E75" s="3">
        <v>0.88</v>
      </c>
      <c r="F75" s="3">
        <f t="shared" si="6"/>
        <v>2.13</v>
      </c>
      <c r="G75" s="3">
        <v>1.94</v>
      </c>
      <c r="H75" s="3">
        <f t="shared" si="7"/>
        <v>1.06</v>
      </c>
      <c r="I75" s="3">
        <f t="shared" si="8"/>
        <v>50.234741784037553</v>
      </c>
      <c r="J75" s="3"/>
      <c r="M75" s="3"/>
      <c r="U75">
        <v>0.95569999999999999</v>
      </c>
    </row>
    <row r="76" spans="1:24" hidden="1" x14ac:dyDescent="0.35">
      <c r="A76" t="s">
        <v>34</v>
      </c>
      <c r="B76">
        <v>0</v>
      </c>
      <c r="C76">
        <v>75</v>
      </c>
      <c r="D76" s="3">
        <v>2.93</v>
      </c>
      <c r="E76" s="3">
        <v>0.88</v>
      </c>
      <c r="F76" s="3">
        <f>D76-E76</f>
        <v>2.0500000000000003</v>
      </c>
      <c r="G76" s="3">
        <v>2.0099999999999998</v>
      </c>
      <c r="H76" s="3">
        <f t="shared" si="7"/>
        <v>1.1299999999999999</v>
      </c>
      <c r="I76" s="3">
        <f t="shared" si="8"/>
        <v>44.878048780487816</v>
      </c>
      <c r="J76" s="3"/>
      <c r="M76" s="3"/>
      <c r="U76">
        <v>0.94810000000000005</v>
      </c>
    </row>
    <row r="77" spans="1:24" s="4" customFormat="1" hidden="1" x14ac:dyDescent="0.35">
      <c r="A77" s="4" t="s">
        <v>35</v>
      </c>
      <c r="B77" s="4">
        <v>0</v>
      </c>
      <c r="C77" s="4">
        <v>75</v>
      </c>
      <c r="D77" s="5">
        <v>2.9289999999999998</v>
      </c>
      <c r="E77" s="5">
        <v>0.88</v>
      </c>
      <c r="F77" s="5">
        <f t="shared" si="6"/>
        <v>2.0489999999999999</v>
      </c>
      <c r="G77" s="5">
        <v>2.0699999999999998</v>
      </c>
      <c r="H77" s="5">
        <f t="shared" si="7"/>
        <v>1.19</v>
      </c>
      <c r="I77" s="5">
        <f t="shared" si="8"/>
        <v>41.922889214250851</v>
      </c>
      <c r="J77" s="5">
        <f>AVERAGE(I75:I77)</f>
        <v>45.678559926258743</v>
      </c>
      <c r="K77" s="4">
        <f>STDEV(I75:I77)</f>
        <v>4.2133522112855761</v>
      </c>
      <c r="L77" s="4">
        <f>K77/Q4</f>
        <v>2.4325800333764325</v>
      </c>
      <c r="M77" s="5">
        <f>AVERAGE(I72:I77)</f>
        <v>43.569882154366034</v>
      </c>
      <c r="N77" s="4">
        <f>STDEV(I72:I77)</f>
        <v>3.5605584853866095</v>
      </c>
      <c r="O77" s="4">
        <f>N77/Q7</f>
        <v>1.4535919147556848</v>
      </c>
      <c r="V77" s="4">
        <f>AVERAGE(U75:U76)</f>
        <v>0.95189999999999997</v>
      </c>
    </row>
    <row r="79" spans="1:24" x14ac:dyDescent="0.35">
      <c r="D79" s="3"/>
      <c r="E79" s="3"/>
      <c r="F79" s="3"/>
      <c r="G79" s="3"/>
      <c r="H79" s="3"/>
      <c r="I79" s="3"/>
      <c r="J79" s="3"/>
      <c r="M79" s="3"/>
    </row>
    <row r="80" spans="1:24" x14ac:dyDescent="0.35">
      <c r="A80" s="17" t="s">
        <v>97</v>
      </c>
      <c r="B80" s="17" t="s">
        <v>75</v>
      </c>
      <c r="C80" s="17" t="s">
        <v>76</v>
      </c>
      <c r="D80" s="1" t="s">
        <v>77</v>
      </c>
      <c r="E80" s="1" t="s">
        <v>78</v>
      </c>
      <c r="F80" s="1" t="s">
        <v>79</v>
      </c>
      <c r="G80" s="1" t="s">
        <v>80</v>
      </c>
      <c r="H80" s="1" t="s">
        <v>81</v>
      </c>
      <c r="I80" s="1" t="s">
        <v>82</v>
      </c>
      <c r="J80" s="1" t="s">
        <v>83</v>
      </c>
      <c r="K80" s="1" t="s">
        <v>84</v>
      </c>
      <c r="L80" s="1" t="s">
        <v>85</v>
      </c>
      <c r="M80" s="1" t="s">
        <v>86</v>
      </c>
      <c r="N80" s="1" t="s">
        <v>87</v>
      </c>
      <c r="O80" s="1" t="s">
        <v>88</v>
      </c>
      <c r="P80" s="1" t="s">
        <v>98</v>
      </c>
      <c r="Q80" s="1" t="s">
        <v>92</v>
      </c>
      <c r="R80" s="1" t="s">
        <v>84</v>
      </c>
      <c r="S80" s="1" t="s">
        <v>92</v>
      </c>
      <c r="T80" s="1" t="s">
        <v>84</v>
      </c>
      <c r="U80" s="1" t="s">
        <v>85</v>
      </c>
      <c r="X80" s="1" t="s">
        <v>99</v>
      </c>
    </row>
    <row r="81" spans="1:25" x14ac:dyDescent="0.35">
      <c r="A81" t="s">
        <v>12</v>
      </c>
      <c r="B81">
        <v>85</v>
      </c>
      <c r="C81">
        <v>15</v>
      </c>
      <c r="D81" s="3">
        <v>3.0619999999999998</v>
      </c>
      <c r="E81" s="3">
        <v>0.88</v>
      </c>
      <c r="F81" s="3">
        <f>D81-E81</f>
        <v>2.1819999999999999</v>
      </c>
      <c r="G81" s="3">
        <v>1.984</v>
      </c>
      <c r="H81" s="3">
        <f>D81-G81</f>
        <v>1.0779999999999998</v>
      </c>
      <c r="I81" s="3">
        <f>((F81-H81)/F81)*100</f>
        <v>50.595783684692954</v>
      </c>
      <c r="J81" s="3"/>
      <c r="M81" s="3"/>
      <c r="P81">
        <f>((I81-I2)/I2)*100</f>
        <v>-0.5235439419596104</v>
      </c>
      <c r="U81">
        <f>SQRT(6)</f>
        <v>2.4494897427831779</v>
      </c>
    </row>
    <row r="82" spans="1:25" x14ac:dyDescent="0.35">
      <c r="A82" t="s">
        <v>13</v>
      </c>
      <c r="B82">
        <v>85</v>
      </c>
      <c r="C82">
        <v>15</v>
      </c>
      <c r="D82" s="3">
        <v>3.2010000000000001</v>
      </c>
      <c r="E82" s="3">
        <v>0.88</v>
      </c>
      <c r="F82" s="3">
        <f t="shared" ref="F82:F104" si="9">D82-E82</f>
        <v>2.3210000000000002</v>
      </c>
      <c r="G82" s="3">
        <v>1.9890000000000001</v>
      </c>
      <c r="H82" s="3">
        <f t="shared" ref="H82:H104" si="10">D82-G82</f>
        <v>1.212</v>
      </c>
      <c r="I82" s="3">
        <f t="shared" ref="I82:I100" si="11">((F82-H82)/F82)*100</f>
        <v>47.781128823782858</v>
      </c>
      <c r="J82" s="3"/>
      <c r="M82" s="3"/>
      <c r="P82">
        <f>((I82-I3)/I3)*100</f>
        <v>-6.8468748981712402</v>
      </c>
    </row>
    <row r="83" spans="1:25" x14ac:dyDescent="0.35">
      <c r="A83" t="s">
        <v>14</v>
      </c>
      <c r="B83">
        <v>85</v>
      </c>
      <c r="C83">
        <v>15</v>
      </c>
      <c r="D83" s="3">
        <v>2.9889999999999999</v>
      </c>
      <c r="E83" s="3">
        <v>0.89</v>
      </c>
      <c r="F83" s="3">
        <f t="shared" si="9"/>
        <v>2.0989999999999998</v>
      </c>
      <c r="G83" s="3">
        <v>1.9570000000000001</v>
      </c>
      <c r="H83" s="3">
        <f t="shared" si="10"/>
        <v>1.0319999999999998</v>
      </c>
      <c r="I83" s="3">
        <f t="shared" si="11"/>
        <v>50.833730347784666</v>
      </c>
      <c r="J83" s="3">
        <f>AVERAGE(I81:I83)</f>
        <v>49.736880952086828</v>
      </c>
      <c r="K83">
        <f>STDEV(I81:I83)</f>
        <v>1.6979044272700528</v>
      </c>
      <c r="L83">
        <f>K83/Q4</f>
        <v>0.9802855781426224</v>
      </c>
      <c r="M83" s="3"/>
      <c r="P83">
        <f>((I83-I4)/I4)*100</f>
        <v>0.74321105288234457</v>
      </c>
      <c r="Q83">
        <f>AVERAGE(P81:P83)</f>
        <v>-2.2090692624161687</v>
      </c>
      <c r="R83">
        <f>STDEV(P81:P83)</f>
        <v>4.0660912299800138</v>
      </c>
    </row>
    <row r="84" spans="1:25" x14ac:dyDescent="0.35">
      <c r="A84" t="s">
        <v>15</v>
      </c>
      <c r="B84">
        <v>85</v>
      </c>
      <c r="C84">
        <v>15</v>
      </c>
      <c r="D84" s="3">
        <v>3.06</v>
      </c>
      <c r="E84" s="3">
        <v>0.9</v>
      </c>
      <c r="F84" s="3">
        <f t="shared" si="9"/>
        <v>2.16</v>
      </c>
      <c r="G84" s="3">
        <v>1.94</v>
      </c>
      <c r="H84" s="3">
        <f t="shared" si="10"/>
        <v>1.1200000000000001</v>
      </c>
      <c r="I84" s="3">
        <f t="shared" si="11"/>
        <v>48.148148148148145</v>
      </c>
      <c r="P84">
        <f>((I84-I5)/I5)*100</f>
        <v>-13.965990436578684</v>
      </c>
      <c r="V84">
        <v>0.97389999999999999</v>
      </c>
      <c r="X84">
        <f>((V84-U5)/U5)*100</f>
        <v>1.4479166666666692</v>
      </c>
    </row>
    <row r="85" spans="1:25" x14ac:dyDescent="0.35">
      <c r="A85" t="s">
        <v>16</v>
      </c>
      <c r="B85">
        <v>85</v>
      </c>
      <c r="C85">
        <v>15</v>
      </c>
      <c r="D85">
        <v>3.18</v>
      </c>
      <c r="E85">
        <v>0.89</v>
      </c>
      <c r="F85" s="3">
        <f t="shared" si="9"/>
        <v>2.29</v>
      </c>
      <c r="G85" s="3">
        <v>1.87</v>
      </c>
      <c r="H85" s="3">
        <f t="shared" si="10"/>
        <v>1.31</v>
      </c>
      <c r="I85" s="3">
        <f t="shared" si="11"/>
        <v>42.79475982532751</v>
      </c>
      <c r="P85">
        <f t="shared" ref="P85:P104" si="12">((I85-I6)/I6)*100</f>
        <v>-20.034364027790044</v>
      </c>
      <c r="V85">
        <v>0.97070000000000001</v>
      </c>
      <c r="X85">
        <f>((V85-U6)/U6)*100</f>
        <v>0.90436590436590858</v>
      </c>
    </row>
    <row r="86" spans="1:25" s="4" customFormat="1" x14ac:dyDescent="0.35">
      <c r="A86" s="4" t="s">
        <v>17</v>
      </c>
      <c r="B86" s="4">
        <v>85</v>
      </c>
      <c r="C86" s="4">
        <v>15</v>
      </c>
      <c r="D86" s="5">
        <v>2.86</v>
      </c>
      <c r="E86" s="5">
        <v>0.88</v>
      </c>
      <c r="F86" s="5">
        <f t="shared" si="9"/>
        <v>1.98</v>
      </c>
      <c r="G86" s="4">
        <v>1.86</v>
      </c>
      <c r="H86" s="5">
        <f t="shared" si="10"/>
        <v>0.99999999999999978</v>
      </c>
      <c r="I86" s="5">
        <f t="shared" si="11"/>
        <v>49.494949494949509</v>
      </c>
      <c r="J86" s="5">
        <f>AVERAGE(I84:I86)</f>
        <v>46.812619156141722</v>
      </c>
      <c r="K86" s="4">
        <f>STDEV(I84:I86)</f>
        <v>3.5441308763354957</v>
      </c>
      <c r="M86" s="5">
        <f>AVERAGE(I81:I86)</f>
        <v>48.274750054114271</v>
      </c>
      <c r="N86" s="4">
        <f>STDEV(I81:I86)</f>
        <v>2.956837729815819</v>
      </c>
      <c r="O86" s="4">
        <f>N86/Q7</f>
        <v>1.2071239483763578</v>
      </c>
      <c r="P86">
        <f t="shared" si="12"/>
        <v>-5.349384253493807</v>
      </c>
      <c r="S86" s="4">
        <f>AVERAGE(P81:P86)</f>
        <v>-7.6628244175185074</v>
      </c>
      <c r="T86" s="4">
        <f>STDEV(P81:P86)</f>
        <v>8.0054160571619484</v>
      </c>
      <c r="U86" s="4">
        <f>T86/U81</f>
        <v>3.2681974197883243</v>
      </c>
      <c r="W86" s="4">
        <f>AVERAGE(V84:V85)</f>
        <v>0.97229999999999994</v>
      </c>
      <c r="Y86" s="4">
        <f>AVERAGE(X84:X85)</f>
        <v>1.1761412855162889</v>
      </c>
    </row>
    <row r="87" spans="1:25" x14ac:dyDescent="0.35">
      <c r="A87" t="s">
        <v>18</v>
      </c>
      <c r="B87">
        <v>25</v>
      </c>
      <c r="C87">
        <v>75</v>
      </c>
      <c r="D87" s="3">
        <v>3.3279999999999998</v>
      </c>
      <c r="E87" s="3">
        <v>0.88</v>
      </c>
      <c r="F87" s="3">
        <f t="shared" si="9"/>
        <v>2.448</v>
      </c>
      <c r="G87" s="3">
        <v>2.1920000000000002</v>
      </c>
      <c r="H87" s="3">
        <f t="shared" si="10"/>
        <v>1.1359999999999997</v>
      </c>
      <c r="I87" s="3">
        <f t="shared" si="11"/>
        <v>53.594771241830074</v>
      </c>
      <c r="J87" s="3"/>
      <c r="M87" s="3"/>
      <c r="P87">
        <f t="shared" si="12"/>
        <v>25.054466230936868</v>
      </c>
    </row>
    <row r="88" spans="1:25" x14ac:dyDescent="0.35">
      <c r="A88" s="8" t="s">
        <v>19</v>
      </c>
      <c r="B88">
        <v>25</v>
      </c>
      <c r="C88">
        <v>75</v>
      </c>
      <c r="D88" s="3">
        <v>3.0950000000000002</v>
      </c>
      <c r="E88" s="3">
        <v>0.89</v>
      </c>
      <c r="F88" s="3">
        <f t="shared" si="9"/>
        <v>2.2050000000000001</v>
      </c>
      <c r="G88" s="3">
        <v>2.0910000000000002</v>
      </c>
      <c r="H88" s="3">
        <f t="shared" si="10"/>
        <v>1.004</v>
      </c>
      <c r="I88" s="3">
        <f t="shared" si="11"/>
        <v>54.467120181405889</v>
      </c>
      <c r="J88" s="3"/>
      <c r="M88" s="3"/>
      <c r="P88">
        <f t="shared" si="12"/>
        <v>28.740465883323036</v>
      </c>
    </row>
    <row r="89" spans="1:25" x14ac:dyDescent="0.35">
      <c r="A89" t="s">
        <v>20</v>
      </c>
      <c r="B89">
        <v>25</v>
      </c>
      <c r="C89">
        <v>75</v>
      </c>
      <c r="D89" s="3">
        <v>3.141</v>
      </c>
      <c r="E89" s="3">
        <v>0.88</v>
      </c>
      <c r="F89" s="3">
        <f t="shared" si="9"/>
        <v>2.2610000000000001</v>
      </c>
      <c r="G89" s="3">
        <v>2.1259999999999999</v>
      </c>
      <c r="H89" s="3">
        <f t="shared" si="10"/>
        <v>1.0150000000000001</v>
      </c>
      <c r="I89" s="3">
        <f t="shared" si="11"/>
        <v>55.108359133126925</v>
      </c>
      <c r="J89" s="3">
        <f>AVERAGE(I87:I89)</f>
        <v>54.390083518787627</v>
      </c>
      <c r="K89">
        <f>STDEV(I87:I89)</f>
        <v>0.75972893962954413</v>
      </c>
      <c r="L89">
        <f>K89/Q4</f>
        <v>0.43862970780626626</v>
      </c>
      <c r="M89" s="3"/>
      <c r="P89">
        <f t="shared" si="12"/>
        <v>30.308307533539725</v>
      </c>
      <c r="Q89">
        <f>AVERAGE(P87:P89)</f>
        <v>28.03441321593321</v>
      </c>
      <c r="R89">
        <f>STDEV(P87:P89)</f>
        <v>2.6971456922235664</v>
      </c>
    </row>
    <row r="90" spans="1:25" x14ac:dyDescent="0.35">
      <c r="A90" t="s">
        <v>21</v>
      </c>
      <c r="B90">
        <v>25</v>
      </c>
      <c r="C90">
        <v>75</v>
      </c>
      <c r="D90">
        <v>3.23</v>
      </c>
      <c r="E90">
        <v>0.88</v>
      </c>
      <c r="F90" s="3">
        <f t="shared" si="9"/>
        <v>2.35</v>
      </c>
      <c r="G90" s="1">
        <v>2.14</v>
      </c>
      <c r="H90" s="3">
        <f t="shared" si="10"/>
        <v>1.0899999999999999</v>
      </c>
      <c r="I90" s="3">
        <f t="shared" si="11"/>
        <v>53.617021276595757</v>
      </c>
      <c r="P90">
        <f t="shared" si="12"/>
        <v>13.332661087022343</v>
      </c>
      <c r="V90">
        <v>0.96230000000000004</v>
      </c>
      <c r="X90">
        <f>((V90-U11)/U11)*100</f>
        <v>0.23958333333334164</v>
      </c>
    </row>
    <row r="91" spans="1:25" x14ac:dyDescent="0.35">
      <c r="A91" s="8" t="s">
        <v>22</v>
      </c>
      <c r="B91">
        <v>25</v>
      </c>
      <c r="C91">
        <v>75</v>
      </c>
      <c r="D91" s="3">
        <v>3.11</v>
      </c>
      <c r="E91" s="3">
        <v>0.9</v>
      </c>
      <c r="F91" s="3">
        <f t="shared" si="9"/>
        <v>2.21</v>
      </c>
      <c r="G91" s="3">
        <v>2.08</v>
      </c>
      <c r="H91" s="3">
        <f t="shared" si="10"/>
        <v>1.0299999999999998</v>
      </c>
      <c r="I91" s="3">
        <f t="shared" si="11"/>
        <v>53.39366515837105</v>
      </c>
      <c r="P91">
        <f t="shared" si="12"/>
        <v>14.383542473293856</v>
      </c>
      <c r="V91">
        <v>0.96430000000000005</v>
      </c>
      <c r="X91">
        <f>((V91-U12)/U12)*100</f>
        <v>-0.1759834368529942</v>
      </c>
    </row>
    <row r="92" spans="1:25" s="4" customFormat="1" x14ac:dyDescent="0.35">
      <c r="A92" s="4" t="s">
        <v>23</v>
      </c>
      <c r="B92" s="4">
        <v>25</v>
      </c>
      <c r="C92" s="4">
        <v>75</v>
      </c>
      <c r="D92" s="5">
        <v>3.21</v>
      </c>
      <c r="E92" s="5">
        <v>0.88</v>
      </c>
      <c r="F92" s="5">
        <f t="shared" si="9"/>
        <v>2.33</v>
      </c>
      <c r="G92" s="5">
        <v>2.13</v>
      </c>
      <c r="H92" s="5">
        <f t="shared" si="10"/>
        <v>1.08</v>
      </c>
      <c r="I92" s="5">
        <f t="shared" si="11"/>
        <v>53.648068669527895</v>
      </c>
      <c r="J92" s="5">
        <f>AVERAGE(I90:I92)</f>
        <v>53.552918368164903</v>
      </c>
      <c r="K92" s="4">
        <f>STDEV(I90:I92)</f>
        <v>0.13878823355819397</v>
      </c>
      <c r="M92" s="5">
        <f>AVERAGE(I87:I92)</f>
        <v>53.971500943476258</v>
      </c>
      <c r="N92" s="4">
        <f>STDEV(I87:I92)</f>
        <v>0.66995055117455271</v>
      </c>
      <c r="O92" s="4">
        <f>N92/Q7</f>
        <v>0.27350616721233395</v>
      </c>
      <c r="P92">
        <f t="shared" si="12"/>
        <v>14.60935665022526</v>
      </c>
      <c r="S92" s="4">
        <f>AVERAGE(P87:P92)</f>
        <v>21.071466643056848</v>
      </c>
      <c r="T92" s="4">
        <f>STDEV(P87:P92)</f>
        <v>7.8278141443753837</v>
      </c>
      <c r="U92" s="4">
        <f>T92/U81</f>
        <v>3.1956917425100975</v>
      </c>
      <c r="W92" s="4">
        <f>AVERAGE(V90:V91)</f>
        <v>0.96330000000000005</v>
      </c>
      <c r="Y92" s="4">
        <f>AVERAGE(X90:X91)</f>
        <v>3.1799948240173723E-2</v>
      </c>
    </row>
    <row r="93" spans="1:25" x14ac:dyDescent="0.35">
      <c r="A93" t="s">
        <v>24</v>
      </c>
      <c r="B93">
        <v>45</v>
      </c>
      <c r="C93">
        <v>55</v>
      </c>
      <c r="D93" s="3">
        <v>3.1150000000000002</v>
      </c>
      <c r="E93" s="3">
        <v>0.89</v>
      </c>
      <c r="F93" s="3">
        <f t="shared" si="9"/>
        <v>2.2250000000000001</v>
      </c>
      <c r="G93" s="3">
        <v>2.0209999999999999</v>
      </c>
      <c r="H93" s="3">
        <f t="shared" si="10"/>
        <v>1.0940000000000003</v>
      </c>
      <c r="I93" s="3">
        <f t="shared" si="11"/>
        <v>50.831460674157292</v>
      </c>
      <c r="J93" s="3"/>
      <c r="M93" s="3"/>
      <c r="P93">
        <f t="shared" si="12"/>
        <v>-0.66879703123390011</v>
      </c>
    </row>
    <row r="94" spans="1:25" x14ac:dyDescent="0.35">
      <c r="A94" t="s">
        <v>25</v>
      </c>
      <c r="B94">
        <v>45</v>
      </c>
      <c r="C94">
        <v>55</v>
      </c>
      <c r="D94" s="3">
        <v>2.8839999999999999</v>
      </c>
      <c r="E94" s="3">
        <v>0.89</v>
      </c>
      <c r="F94" s="3">
        <f t="shared" si="9"/>
        <v>1.9939999999999998</v>
      </c>
      <c r="G94" s="3">
        <v>1.9179999999999999</v>
      </c>
      <c r="H94" s="3">
        <f t="shared" si="10"/>
        <v>0.96599999999999997</v>
      </c>
      <c r="I94" s="3">
        <f t="shared" si="11"/>
        <v>51.554663991975922</v>
      </c>
      <c r="J94" s="3"/>
      <c r="M94" s="3"/>
      <c r="P94">
        <f t="shared" si="12"/>
        <v>4.6406546371788409</v>
      </c>
    </row>
    <row r="95" spans="1:25" x14ac:dyDescent="0.35">
      <c r="A95" t="s">
        <v>26</v>
      </c>
      <c r="B95">
        <v>45</v>
      </c>
      <c r="C95">
        <v>55</v>
      </c>
      <c r="D95" s="3">
        <v>3.004</v>
      </c>
      <c r="E95" s="3">
        <v>0.89</v>
      </c>
      <c r="F95" s="3">
        <f t="shared" si="9"/>
        <v>2.1139999999999999</v>
      </c>
      <c r="G95" s="3">
        <v>2.0009999999999999</v>
      </c>
      <c r="H95" s="3">
        <f t="shared" si="10"/>
        <v>1.0030000000000001</v>
      </c>
      <c r="I95" s="3">
        <f t="shared" si="11"/>
        <v>52.554399243140956</v>
      </c>
      <c r="J95" s="3">
        <f>AVERAGE(I93:I95)</f>
        <v>51.646841303091385</v>
      </c>
      <c r="K95">
        <f>STDEV(I93:I95)</f>
        <v>0.86515999713129821</v>
      </c>
      <c r="L95">
        <f>K95/Q4</f>
        <v>0.4995003572358509</v>
      </c>
      <c r="M95" s="3"/>
      <c r="P95">
        <f t="shared" si="12"/>
        <v>7.541872525316208</v>
      </c>
      <c r="Q95">
        <f>AVERAGE(P93:P95)</f>
        <v>3.8379100437537161</v>
      </c>
      <c r="R95">
        <f>STDEV(P93:P95)</f>
        <v>4.1637810705438918</v>
      </c>
    </row>
    <row r="96" spans="1:25" x14ac:dyDescent="0.35">
      <c r="A96" t="s">
        <v>27</v>
      </c>
      <c r="B96">
        <v>45</v>
      </c>
      <c r="C96">
        <v>55</v>
      </c>
      <c r="D96" s="3">
        <v>3.16</v>
      </c>
      <c r="E96" s="3">
        <v>0.88</v>
      </c>
      <c r="F96" s="3">
        <f t="shared" si="9"/>
        <v>2.2800000000000002</v>
      </c>
      <c r="G96" s="3">
        <v>1.93</v>
      </c>
      <c r="H96" s="3">
        <f t="shared" si="10"/>
        <v>1.2300000000000002</v>
      </c>
      <c r="I96" s="3">
        <f t="shared" si="11"/>
        <v>46.05263157894737</v>
      </c>
      <c r="P96">
        <f>((I96-I17)/I17)*100</f>
        <v>-1.3822434875066498</v>
      </c>
      <c r="V96">
        <v>0.96879999999999999</v>
      </c>
      <c r="X96">
        <f>((V96-U17)/U17)*100</f>
        <v>1.1273486430062662</v>
      </c>
    </row>
    <row r="97" spans="1:25" x14ac:dyDescent="0.35">
      <c r="A97" t="s">
        <v>28</v>
      </c>
      <c r="B97">
        <v>45</v>
      </c>
      <c r="C97">
        <v>55</v>
      </c>
      <c r="D97" s="3">
        <v>2.95</v>
      </c>
      <c r="E97" s="3">
        <v>0.88</v>
      </c>
      <c r="F97" s="3">
        <f t="shared" si="9"/>
        <v>2.0700000000000003</v>
      </c>
      <c r="G97" s="3">
        <v>1.79</v>
      </c>
      <c r="H97" s="3">
        <f t="shared" si="10"/>
        <v>1.1600000000000001</v>
      </c>
      <c r="I97" s="3">
        <f t="shared" si="11"/>
        <v>43.961352657004831</v>
      </c>
      <c r="P97">
        <f t="shared" si="12"/>
        <v>-2.794994071381617</v>
      </c>
      <c r="V97">
        <v>0.97270000000000001</v>
      </c>
      <c r="X97">
        <f>((V97-U18)/U18)*100</f>
        <v>1.5344467640918629</v>
      </c>
    </row>
    <row r="98" spans="1:25" s="4" customFormat="1" x14ac:dyDescent="0.35">
      <c r="A98" s="4" t="s">
        <v>29</v>
      </c>
      <c r="B98" s="4">
        <v>45</v>
      </c>
      <c r="C98" s="4">
        <v>55</v>
      </c>
      <c r="D98" s="5">
        <v>2.95</v>
      </c>
      <c r="E98" s="5">
        <v>0.88</v>
      </c>
      <c r="F98" s="5">
        <f t="shared" si="9"/>
        <v>2.0700000000000003</v>
      </c>
      <c r="G98" s="4">
        <v>1.98</v>
      </c>
      <c r="H98" s="5">
        <f t="shared" si="10"/>
        <v>0.9700000000000002</v>
      </c>
      <c r="I98" s="5">
        <f t="shared" si="11"/>
        <v>53.140096618357482</v>
      </c>
      <c r="J98" s="5">
        <f>AVERAGE(I96:I98)</f>
        <v>47.718026951436563</v>
      </c>
      <c r="K98" s="4">
        <f>STDEV(I96:I98)</f>
        <v>4.8106643498635666</v>
      </c>
      <c r="M98" s="5">
        <f>AVERAGE(I93:I98)</f>
        <v>49.682434127263974</v>
      </c>
      <c r="N98" s="4">
        <f>STDEV(I93:I98)</f>
        <v>3.7665729763280145</v>
      </c>
      <c r="O98" s="4">
        <f>N98/Q7</f>
        <v>1.5376969784932963</v>
      </c>
      <c r="P98">
        <f t="shared" si="12"/>
        <v>13.969444085357402</v>
      </c>
      <c r="S98" s="4">
        <f>AVERAGE(P93:P98)</f>
        <v>3.5509894429550477</v>
      </c>
      <c r="T98" s="4">
        <f>STDEV(P93:P98)</f>
        <v>6.4509473249523106</v>
      </c>
      <c r="U98" s="4">
        <f>T98/U81</f>
        <v>2.6335882172842111</v>
      </c>
      <c r="W98" s="4">
        <f>AVERAGE(V96:V97)</f>
        <v>0.97075</v>
      </c>
      <c r="Y98" s="4">
        <f>AVERAGE(X96:X97)</f>
        <v>1.3308977035490646</v>
      </c>
    </row>
    <row r="99" spans="1:25" x14ac:dyDescent="0.35">
      <c r="A99" t="s">
        <v>30</v>
      </c>
      <c r="B99">
        <v>0</v>
      </c>
      <c r="C99">
        <v>75</v>
      </c>
      <c r="D99" s="3">
        <v>3.2879999999999998</v>
      </c>
      <c r="E99" s="3">
        <v>0.88</v>
      </c>
      <c r="F99" s="3">
        <f t="shared" si="9"/>
        <v>2.4079999999999999</v>
      </c>
      <c r="G99" s="3">
        <v>2.246</v>
      </c>
      <c r="H99" s="3">
        <f t="shared" si="10"/>
        <v>1.0419999999999998</v>
      </c>
      <c r="I99" s="3">
        <f t="shared" si="11"/>
        <v>56.72757475083057</v>
      </c>
      <c r="J99" s="3"/>
      <c r="M99" s="3"/>
      <c r="P99">
        <f t="shared" si="12"/>
        <v>39.588077195864038</v>
      </c>
    </row>
    <row r="100" spans="1:25" x14ac:dyDescent="0.35">
      <c r="A100" t="s">
        <v>31</v>
      </c>
      <c r="B100">
        <v>0</v>
      </c>
      <c r="C100">
        <v>75</v>
      </c>
      <c r="D100" s="3">
        <v>2.9870000000000001</v>
      </c>
      <c r="E100" s="3">
        <v>0.89</v>
      </c>
      <c r="F100" s="3">
        <f t="shared" si="9"/>
        <v>2.097</v>
      </c>
      <c r="G100" s="3">
        <v>2.0840000000000001</v>
      </c>
      <c r="H100" s="3">
        <f t="shared" si="10"/>
        <v>0.90300000000000002</v>
      </c>
      <c r="I100" s="3">
        <f t="shared" si="11"/>
        <v>56.938483547925614</v>
      </c>
      <c r="J100" s="3"/>
      <c r="M100" s="3"/>
      <c r="P100">
        <f t="shared" si="12"/>
        <v>39.81560960101735</v>
      </c>
    </row>
    <row r="101" spans="1:25" x14ac:dyDescent="0.35">
      <c r="A101" t="s">
        <v>32</v>
      </c>
      <c r="B101">
        <v>0</v>
      </c>
      <c r="C101">
        <v>75</v>
      </c>
      <c r="D101" s="3">
        <v>3.0150000000000001</v>
      </c>
      <c r="E101" s="3">
        <v>0.88</v>
      </c>
      <c r="F101" s="3">
        <f t="shared" si="9"/>
        <v>2.1350000000000002</v>
      </c>
      <c r="G101" s="3">
        <v>2.1179999999999999</v>
      </c>
      <c r="H101" s="3">
        <f t="shared" si="10"/>
        <v>0.89700000000000024</v>
      </c>
      <c r="I101" s="3">
        <f>((F101-H101)/F101)*100</f>
        <v>57.985948477751748</v>
      </c>
      <c r="J101" s="3">
        <f>AVERAGE(I99:I101)</f>
        <v>57.217335592169313</v>
      </c>
      <c r="K101">
        <f>STDEV(I99:I101)</f>
        <v>0.67393987572003811</v>
      </c>
      <c r="L101">
        <f>K101/Q4</f>
        <v>0.38909936866458694</v>
      </c>
      <c r="M101" s="3"/>
      <c r="P101">
        <f t="shared" si="12"/>
        <v>50.204565333935314</v>
      </c>
      <c r="Q101">
        <f>AVERAGE(P99:P101)</f>
        <v>43.202750710272234</v>
      </c>
      <c r="R101">
        <f>STDEV(P99:P101)</f>
        <v>6.0648164660569437</v>
      </c>
    </row>
    <row r="102" spans="1:25" x14ac:dyDescent="0.35">
      <c r="A102" t="s">
        <v>33</v>
      </c>
      <c r="B102">
        <v>0</v>
      </c>
      <c r="C102">
        <v>75</v>
      </c>
      <c r="D102" s="3">
        <v>3.03</v>
      </c>
      <c r="E102" s="3">
        <v>0.88</v>
      </c>
      <c r="F102" s="3">
        <f t="shared" si="9"/>
        <v>2.15</v>
      </c>
      <c r="G102" s="3">
        <v>2.0699999999999998</v>
      </c>
      <c r="H102" s="3">
        <f t="shared" si="10"/>
        <v>0.96</v>
      </c>
      <c r="I102" s="3">
        <f>((F102-H102)/F102)*100</f>
        <v>55.348837209302324</v>
      </c>
      <c r="P102">
        <f t="shared" si="12"/>
        <v>24.448580960208844</v>
      </c>
      <c r="V102">
        <v>0.95030000000000003</v>
      </c>
      <c r="X102">
        <f>((V102-U23)/U23)*100</f>
        <v>3.1578947368429262E-2</v>
      </c>
    </row>
    <row r="103" spans="1:25" x14ac:dyDescent="0.35">
      <c r="A103" t="s">
        <v>34</v>
      </c>
      <c r="B103">
        <v>0</v>
      </c>
      <c r="C103">
        <v>75</v>
      </c>
      <c r="D103" s="3">
        <v>3</v>
      </c>
      <c r="E103" s="3">
        <v>0.88</v>
      </c>
      <c r="F103" s="3">
        <f t="shared" si="9"/>
        <v>2.12</v>
      </c>
      <c r="G103" s="3">
        <v>2.08</v>
      </c>
      <c r="H103" s="3">
        <f t="shared" si="10"/>
        <v>0.91999999999999993</v>
      </c>
      <c r="I103" s="3">
        <f>((F103-H103)/F103)*100</f>
        <v>56.603773584905667</v>
      </c>
      <c r="P103">
        <f t="shared" si="12"/>
        <v>36.655065030225323</v>
      </c>
      <c r="V103">
        <v>0.95430000000000004</v>
      </c>
      <c r="X103">
        <f>((V103-U24)/U24)*100</f>
        <v>0.45263157894737704</v>
      </c>
    </row>
    <row r="104" spans="1:25" s="4" customFormat="1" x14ac:dyDescent="0.35">
      <c r="A104" s="4" t="s">
        <v>35</v>
      </c>
      <c r="B104" s="4">
        <v>0</v>
      </c>
      <c r="C104" s="4">
        <v>75</v>
      </c>
      <c r="D104" s="5">
        <v>3.1</v>
      </c>
      <c r="E104" s="5">
        <v>0.88</v>
      </c>
      <c r="F104" s="5">
        <f t="shared" si="9"/>
        <v>2.2200000000000002</v>
      </c>
      <c r="G104" s="4">
        <v>2.19</v>
      </c>
      <c r="H104" s="5">
        <f t="shared" si="10"/>
        <v>0.91000000000000014</v>
      </c>
      <c r="I104" s="5">
        <f>((F104-H104)/F104)*100</f>
        <v>59.009009009009006</v>
      </c>
      <c r="J104" s="5">
        <f>AVERAGE(I102:I104)</f>
        <v>56.98720660107233</v>
      </c>
      <c r="K104" s="4">
        <f>STDEV(I102:I104)</f>
        <v>1.8599677575853328</v>
      </c>
      <c r="M104" s="5">
        <f>AVERAGE(I99:I104)</f>
        <v>57.102271096620825</v>
      </c>
      <c r="N104" s="4">
        <f>STDEV(I99:I104)</f>
        <v>1.2575205015823856</v>
      </c>
      <c r="O104" s="4">
        <f>N104/Q7</f>
        <v>0.51338059499426847</v>
      </c>
      <c r="P104">
        <f t="shared" si="12"/>
        <v>35.243527551219842</v>
      </c>
      <c r="S104" s="4">
        <f>AVERAGE(P99:P104)</f>
        <v>37.659237612078456</v>
      </c>
      <c r="T104" s="4">
        <f>STDEV(P99:P104)</f>
        <v>8.3321194997349082</v>
      </c>
      <c r="U104" s="4">
        <f>T104/U81</f>
        <v>3.401573541707394</v>
      </c>
      <c r="W104" s="4">
        <f>AVERAGE(V102:V103)</f>
        <v>0.95230000000000004</v>
      </c>
      <c r="Y104" s="4">
        <f>AVERAGE(X102:X103)</f>
        <v>0.24210526315790315</v>
      </c>
    </row>
    <row r="106" spans="1:25" s="1" customFormat="1" x14ac:dyDescent="0.35">
      <c r="A106" s="1" t="s">
        <v>100</v>
      </c>
    </row>
    <row r="107" spans="1:25" s="1" customFormat="1" x14ac:dyDescent="0.35">
      <c r="B107" s="1" t="s">
        <v>101</v>
      </c>
      <c r="C107" s="22" t="s">
        <v>102</v>
      </c>
      <c r="D107" s="1" t="s">
        <v>103</v>
      </c>
      <c r="E107" s="1" t="s">
        <v>104</v>
      </c>
      <c r="F107" s="22" t="s">
        <v>105</v>
      </c>
      <c r="G107" s="1" t="s">
        <v>106</v>
      </c>
      <c r="H107" s="1" t="s">
        <v>107</v>
      </c>
      <c r="I107" s="1" t="s">
        <v>108</v>
      </c>
      <c r="J107" s="1" t="s">
        <v>109</v>
      </c>
      <c r="K107" s="1" t="s">
        <v>110</v>
      </c>
      <c r="L107" s="1" t="s">
        <v>111</v>
      </c>
      <c r="M107" s="1" t="s">
        <v>112</v>
      </c>
      <c r="N107" s="22" t="s">
        <v>113</v>
      </c>
    </row>
    <row r="108" spans="1:25" x14ac:dyDescent="0.35">
      <c r="A108" t="s">
        <v>70</v>
      </c>
      <c r="B108">
        <v>53.52</v>
      </c>
      <c r="C108" s="23">
        <v>41.58</v>
      </c>
      <c r="D108" s="3">
        <v>40.977601090016726</v>
      </c>
      <c r="E108" s="3">
        <v>43.569882154366034</v>
      </c>
      <c r="F108" s="23">
        <v>57.102271096620825</v>
      </c>
      <c r="G108" s="3">
        <v>37.659237612078456</v>
      </c>
      <c r="H108" s="24">
        <v>0.97366666666666657</v>
      </c>
      <c r="I108" s="24">
        <v>0.95</v>
      </c>
      <c r="J108" s="24">
        <v>0.95699999999999996</v>
      </c>
      <c r="K108" s="24">
        <v>0.95189999999999997</v>
      </c>
      <c r="L108" s="24">
        <v>0.95230000000000004</v>
      </c>
      <c r="M108">
        <v>0.24210526315790315</v>
      </c>
      <c r="N108" s="23">
        <v>4.5600000000000005</v>
      </c>
    </row>
    <row r="109" spans="1:25" x14ac:dyDescent="0.35">
      <c r="A109" t="s">
        <v>71</v>
      </c>
      <c r="B109">
        <v>57.44</v>
      </c>
      <c r="C109" s="23">
        <v>44.709000375470332</v>
      </c>
      <c r="D109" s="3">
        <v>44.929420563976485</v>
      </c>
      <c r="E109" s="3">
        <v>45.418687341922464</v>
      </c>
      <c r="F109" s="23">
        <v>53.971500943476258</v>
      </c>
      <c r="G109" s="3">
        <v>21.071466643056848</v>
      </c>
      <c r="H109" s="24">
        <v>0.97833333333333317</v>
      </c>
      <c r="I109" s="24">
        <v>0.96299999999999997</v>
      </c>
      <c r="J109" s="24">
        <v>0.96199999999999997</v>
      </c>
      <c r="K109" s="24">
        <v>0.96344999999999992</v>
      </c>
      <c r="L109" s="24">
        <v>0.96330000000000005</v>
      </c>
      <c r="M109">
        <v>3.1799948240173723E-2</v>
      </c>
      <c r="N109" s="23">
        <v>4.7575000000000003</v>
      </c>
    </row>
    <row r="110" spans="1:25" x14ac:dyDescent="0.35">
      <c r="A110" t="s">
        <v>72</v>
      </c>
      <c r="B110">
        <v>60.05</v>
      </c>
      <c r="C110" s="23">
        <v>47.976818394914943</v>
      </c>
      <c r="D110" s="3">
        <v>47.143995545843715</v>
      </c>
      <c r="E110" s="3">
        <v>47.416526759275854</v>
      </c>
      <c r="F110" s="23">
        <v>49.682434127263974</v>
      </c>
      <c r="G110" s="3">
        <v>3.5509894429550477</v>
      </c>
      <c r="H110" s="24">
        <v>0.98433333333333328</v>
      </c>
      <c r="I110" s="24">
        <v>0.95799999999999996</v>
      </c>
      <c r="J110" s="24">
        <v>0.96599999999999997</v>
      </c>
      <c r="K110" s="24">
        <v>0.96855000000000002</v>
      </c>
      <c r="L110" s="24">
        <v>0.97075</v>
      </c>
      <c r="M110">
        <v>1.3308977035490646</v>
      </c>
      <c r="N110" s="23">
        <v>5.1574999999999998</v>
      </c>
    </row>
    <row r="111" spans="1:25" x14ac:dyDescent="0.35">
      <c r="A111" t="s">
        <v>73</v>
      </c>
      <c r="B111">
        <v>64.25</v>
      </c>
      <c r="C111" s="23">
        <v>52.4</v>
      </c>
      <c r="D111" s="3">
        <v>50.8377473517277</v>
      </c>
      <c r="E111" s="3">
        <v>50.773281459370033</v>
      </c>
      <c r="F111" s="23">
        <v>48.274750054114271</v>
      </c>
      <c r="G111" s="3">
        <v>-7.6628244175185074</v>
      </c>
      <c r="H111" s="24">
        <v>0.98699999999999999</v>
      </c>
      <c r="I111" s="24">
        <v>0.96099999999999997</v>
      </c>
      <c r="J111" s="24">
        <v>0.97235000000000005</v>
      </c>
      <c r="K111" s="24">
        <v>0.97355000000000003</v>
      </c>
      <c r="L111" s="24">
        <v>0.97229999999999994</v>
      </c>
      <c r="M111">
        <v>1.1761412855162889</v>
      </c>
      <c r="N111" s="23">
        <v>6.1899999999999995</v>
      </c>
    </row>
    <row r="114" spans="6:6" x14ac:dyDescent="0.35">
      <c r="F114" s="3"/>
    </row>
    <row r="130" spans="1:3" x14ac:dyDescent="0.35">
      <c r="A130" t="s">
        <v>363</v>
      </c>
      <c r="B130" t="s">
        <v>364</v>
      </c>
      <c r="C130" t="s">
        <v>365</v>
      </c>
    </row>
    <row r="131" spans="1:3" x14ac:dyDescent="0.35">
      <c r="A131" t="s">
        <v>70</v>
      </c>
      <c r="B131">
        <v>40.639269406392678</v>
      </c>
      <c r="C131">
        <v>56.72757475083057</v>
      </c>
    </row>
    <row r="132" spans="1:3" x14ac:dyDescent="0.35">
      <c r="A132" t="s">
        <v>70</v>
      </c>
      <c r="B132">
        <v>40.723981900452486</v>
      </c>
      <c r="C132">
        <v>56.938483547925614</v>
      </c>
    </row>
    <row r="133" spans="1:3" x14ac:dyDescent="0.35">
      <c r="A133" t="s">
        <v>70</v>
      </c>
      <c r="B133">
        <v>38.604651162790681</v>
      </c>
      <c r="C133">
        <v>57.985948477751748</v>
      </c>
    </row>
    <row r="134" spans="1:3" x14ac:dyDescent="0.35">
      <c r="A134" t="s">
        <v>70</v>
      </c>
      <c r="B134">
        <v>44.475265834489143</v>
      </c>
      <c r="C134">
        <v>55.348837209302324</v>
      </c>
    </row>
    <row r="135" spans="1:3" x14ac:dyDescent="0.35">
      <c r="A135" t="s">
        <v>70</v>
      </c>
      <c r="B135">
        <v>41.420911528150135</v>
      </c>
      <c r="C135">
        <v>56.603773584905667</v>
      </c>
    </row>
    <row r="136" spans="1:3" x14ac:dyDescent="0.35">
      <c r="A136" t="s">
        <v>70</v>
      </c>
      <c r="B136">
        <v>43.631669535283997</v>
      </c>
      <c r="C136">
        <v>59.009009009009006</v>
      </c>
    </row>
    <row r="137" spans="1:3" x14ac:dyDescent="0.35">
      <c r="A137" t="s">
        <v>71</v>
      </c>
      <c r="B137">
        <v>42.857142857142847</v>
      </c>
      <c r="C137">
        <v>53.594771241830074</v>
      </c>
    </row>
    <row r="138" spans="1:3" x14ac:dyDescent="0.35">
      <c r="A138" t="s">
        <v>71</v>
      </c>
      <c r="B138">
        <v>42.307692307692299</v>
      </c>
      <c r="C138">
        <v>54.467120181405889</v>
      </c>
    </row>
    <row r="139" spans="1:3" x14ac:dyDescent="0.35">
      <c r="A139" t="s">
        <v>71</v>
      </c>
      <c r="B139">
        <v>42.290748898678409</v>
      </c>
      <c r="C139">
        <v>55.108359133126925</v>
      </c>
    </row>
    <row r="140" spans="1:3" x14ac:dyDescent="0.35">
      <c r="A140" t="s">
        <v>71</v>
      </c>
      <c r="B140">
        <v>47.309417040358731</v>
      </c>
      <c r="C140">
        <v>53.617021276595757</v>
      </c>
    </row>
    <row r="141" spans="1:3" x14ac:dyDescent="0.35">
      <c r="A141" t="s">
        <v>71</v>
      </c>
      <c r="B141">
        <v>46.679499518768047</v>
      </c>
      <c r="C141">
        <v>53.39366515837105</v>
      </c>
    </row>
    <row r="142" spans="1:3" x14ac:dyDescent="0.35">
      <c r="A142" t="s">
        <v>71</v>
      </c>
      <c r="B142">
        <v>46.80950163018165</v>
      </c>
      <c r="C142">
        <v>53.648068669527895</v>
      </c>
    </row>
    <row r="143" spans="1:3" x14ac:dyDescent="0.35">
      <c r="A143" t="s">
        <v>72</v>
      </c>
      <c r="B143">
        <v>51.173708920187785</v>
      </c>
      <c r="C143">
        <v>50.831460674157292</v>
      </c>
    </row>
    <row r="144" spans="1:3" x14ac:dyDescent="0.35">
      <c r="A144" t="s">
        <v>72</v>
      </c>
      <c r="B144">
        <v>49.268292682926834</v>
      </c>
      <c r="C144">
        <v>51.554663991975922</v>
      </c>
    </row>
    <row r="145" spans="1:3" x14ac:dyDescent="0.35">
      <c r="A145" t="s">
        <v>72</v>
      </c>
      <c r="B145">
        <v>48.86877828054299</v>
      </c>
      <c r="C145">
        <v>52.554399243140956</v>
      </c>
    </row>
    <row r="146" spans="1:3" x14ac:dyDescent="0.35">
      <c r="A146" t="s">
        <v>72</v>
      </c>
      <c r="B146">
        <v>46.698113207547173</v>
      </c>
      <c r="C146">
        <v>46.05263157894737</v>
      </c>
    </row>
    <row r="147" spans="1:3" x14ac:dyDescent="0.35">
      <c r="A147" t="s">
        <v>72</v>
      </c>
      <c r="B147">
        <v>45.225399903053813</v>
      </c>
      <c r="C147">
        <v>43.961352657004831</v>
      </c>
    </row>
    <row r="148" spans="1:3" x14ac:dyDescent="0.35">
      <c r="A148" t="s">
        <v>72</v>
      </c>
      <c r="B148">
        <v>46.626617375231042</v>
      </c>
      <c r="C148">
        <v>53.140096618357482</v>
      </c>
    </row>
    <row r="149" spans="1:3" x14ac:dyDescent="0.35">
      <c r="A149" t="s">
        <v>73</v>
      </c>
      <c r="B149">
        <v>50.862068965517238</v>
      </c>
      <c r="C149">
        <v>50.595783684692954</v>
      </c>
    </row>
    <row r="150" spans="1:3" x14ac:dyDescent="0.35">
      <c r="A150" t="s">
        <v>73</v>
      </c>
      <c r="B150">
        <v>51.293103448275865</v>
      </c>
      <c r="C150">
        <v>47.781128823782858</v>
      </c>
    </row>
    <row r="151" spans="1:3" x14ac:dyDescent="0.35">
      <c r="A151" t="s">
        <v>73</v>
      </c>
      <c r="B151">
        <v>50.458715596330272</v>
      </c>
      <c r="C151">
        <v>50.833730347784666</v>
      </c>
    </row>
    <row r="152" spans="1:3" x14ac:dyDescent="0.35">
      <c r="A152" t="s">
        <v>73</v>
      </c>
      <c r="B152">
        <v>55.964087216759303</v>
      </c>
      <c r="C152">
        <v>48.148148148148145</v>
      </c>
    </row>
    <row r="153" spans="1:3" x14ac:dyDescent="0.35">
      <c r="A153" t="s">
        <v>73</v>
      </c>
      <c r="B153">
        <v>53.51643778610071</v>
      </c>
      <c r="C153">
        <v>42.79475982532751</v>
      </c>
    </row>
    <row r="154" spans="1:3" x14ac:dyDescent="0.35">
      <c r="A154" t="s">
        <v>73</v>
      </c>
      <c r="B154">
        <v>52.292263610315182</v>
      </c>
      <c r="C154">
        <v>49.494949494949509</v>
      </c>
    </row>
  </sheetData>
  <autoFilter ref="A27:O51" xr:uid="{7AC718F1-E49D-D944-A59E-A3D38C98E8AF}"/>
  <pageMargins left="0.7" right="0.7" top="0.75" bottom="0.75" header="0.3" footer="0.3"/>
  <pageSetup paperSize="9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4A0B2-129F-41E3-BC18-92C8E733A7B8}">
  <sheetPr codeName="XLSTAT_20240328_124446_1_HID1">
    <tabColor rgb="FF007800"/>
  </sheetPr>
  <dimension ref="A1:J70"/>
  <sheetViews>
    <sheetView showGridLines="0" workbookViewId="0">
      <selection activeCell="I2" sqref="I2"/>
    </sheetView>
  </sheetViews>
  <sheetFormatPr defaultRowHeight="15.5" x14ac:dyDescent="0.35"/>
  <sheetData>
    <row r="1" spans="1:10" x14ac:dyDescent="0.35">
      <c r="A1">
        <v>1</v>
      </c>
      <c r="C1">
        <f t="shared" ref="C1:C32" si="0">1188.07333333333+(A1-1)*5.67140096618358</f>
        <v>1188.0733333333301</v>
      </c>
      <c r="D1">
        <f t="shared" ref="D1:D32" si="1">0+1*C1-191.432564102901*(1.04166666666667+(C1-1252.95833333333)^2/54869.791666667)^0.5</f>
        <v>985.62537135084597</v>
      </c>
      <c r="E1">
        <v>1</v>
      </c>
      <c r="G1">
        <f t="shared" ref="G1:G32" si="2">954.4+(E1-1)*9.05797101449276</f>
        <v>954.4</v>
      </c>
      <c r="H1">
        <f t="shared" ref="H1:H32" si="3">0+1*G1+191.432564102901*(1.04166666666667+(G1-1252.95833333333)^2/54869.791666667)^0.5</f>
        <v>1266.9799368923345</v>
      </c>
      <c r="I1" s="180" t="s">
        <v>287</v>
      </c>
      <c r="J1" s="181" t="s">
        <v>189</v>
      </c>
    </row>
    <row r="2" spans="1:10" x14ac:dyDescent="0.35">
      <c r="A2">
        <v>2</v>
      </c>
      <c r="C2">
        <f t="shared" si="0"/>
        <v>1193.7447342995138</v>
      </c>
      <c r="D2">
        <f t="shared" si="1"/>
        <v>992.46106663615024</v>
      </c>
      <c r="E2">
        <v>2</v>
      </c>
      <c r="G2">
        <f t="shared" si="2"/>
        <v>963.45797101449273</v>
      </c>
      <c r="H2">
        <f t="shared" si="3"/>
        <v>1270.2945331461638</v>
      </c>
      <c r="I2" s="200" t="s">
        <v>70</v>
      </c>
      <c r="J2" s="97">
        <v>1223.5000000000002</v>
      </c>
    </row>
    <row r="3" spans="1:10" x14ac:dyDescent="0.35">
      <c r="A3">
        <v>3</v>
      </c>
      <c r="C3">
        <f t="shared" si="0"/>
        <v>1199.4161352656972</v>
      </c>
      <c r="D3">
        <f t="shared" si="1"/>
        <v>999.19621404890859</v>
      </c>
      <c r="E3">
        <v>3</v>
      </c>
      <c r="G3">
        <f t="shared" si="2"/>
        <v>972.51594202898548</v>
      </c>
      <c r="H3">
        <f t="shared" si="3"/>
        <v>1273.6815603023742</v>
      </c>
      <c r="I3" s="179" t="s">
        <v>73</v>
      </c>
      <c r="J3" s="98">
        <v>1316.1666666666667</v>
      </c>
    </row>
    <row r="4" spans="1:10" x14ac:dyDescent="0.35">
      <c r="A4">
        <v>4</v>
      </c>
      <c r="C4">
        <f t="shared" si="0"/>
        <v>1205.0875362318809</v>
      </c>
      <c r="D4">
        <f t="shared" si="1"/>
        <v>1005.8292032493271</v>
      </c>
      <c r="E4">
        <v>4</v>
      </c>
      <c r="G4">
        <f t="shared" si="2"/>
        <v>981.57391304347823</v>
      </c>
      <c r="H4">
        <f t="shared" si="3"/>
        <v>1277.1451874516072</v>
      </c>
      <c r="I4" s="179" t="s">
        <v>71</v>
      </c>
      <c r="J4" s="98">
        <v>1193</v>
      </c>
    </row>
    <row r="5" spans="1:10" ht="16" thickBot="1" x14ac:dyDescent="0.4">
      <c r="A5">
        <v>5</v>
      </c>
      <c r="C5">
        <f t="shared" si="0"/>
        <v>1210.7589371980644</v>
      </c>
      <c r="D5">
        <f t="shared" si="1"/>
        <v>1012.3585488395653</v>
      </c>
      <c r="E5">
        <v>5</v>
      </c>
      <c r="G5">
        <f t="shared" si="2"/>
        <v>990.63188405797098</v>
      </c>
      <c r="H5">
        <f t="shared" si="3"/>
        <v>1280.6898467767026</v>
      </c>
      <c r="I5" s="197" t="s">
        <v>72</v>
      </c>
      <c r="J5" s="99">
        <v>1279.1666666666672</v>
      </c>
    </row>
    <row r="6" spans="1:10" x14ac:dyDescent="0.35">
      <c r="A6">
        <v>6</v>
      </c>
      <c r="C6">
        <f t="shared" si="0"/>
        <v>1216.430338164248</v>
      </c>
      <c r="D6">
        <f t="shared" si="1"/>
        <v>1018.7829011317688</v>
      </c>
      <c r="E6">
        <v>6</v>
      </c>
      <c r="G6">
        <f t="shared" si="2"/>
        <v>999.68985507246373</v>
      </c>
      <c r="H6">
        <f t="shared" si="3"/>
        <v>1284.3202471142831</v>
      </c>
    </row>
    <row r="7" spans="1:10" x14ac:dyDescent="0.35">
      <c r="A7">
        <v>7</v>
      </c>
      <c r="C7">
        <f t="shared" si="0"/>
        <v>1222.1017391304315</v>
      </c>
      <c r="D7">
        <f t="shared" si="1"/>
        <v>1025.1010562455745</v>
      </c>
      <c r="E7">
        <v>7</v>
      </c>
      <c r="G7">
        <f t="shared" si="2"/>
        <v>1008.7478260869566</v>
      </c>
      <c r="H7">
        <f t="shared" si="3"/>
        <v>1288.0413871786177</v>
      </c>
    </row>
    <row r="8" spans="1:10" x14ac:dyDescent="0.35">
      <c r="A8">
        <v>8</v>
      </c>
      <c r="C8">
        <f t="shared" si="0"/>
        <v>1227.7731400966152</v>
      </c>
      <c r="D8">
        <f t="shared" si="1"/>
        <v>1031.3119653684264</v>
      </c>
      <c r="E8">
        <v>8</v>
      </c>
      <c r="G8">
        <f t="shared" si="2"/>
        <v>1017.8057971014493</v>
      </c>
      <c r="H8">
        <f t="shared" si="3"/>
        <v>1291.8585681450679</v>
      </c>
    </row>
    <row r="9" spans="1:10" x14ac:dyDescent="0.35">
      <c r="A9">
        <v>9</v>
      </c>
      <c r="C9">
        <f t="shared" si="0"/>
        <v>1233.4445410627986</v>
      </c>
      <c r="D9">
        <f t="shared" si="1"/>
        <v>1037.41474301937</v>
      </c>
      <c r="E9">
        <v>9</v>
      </c>
      <c r="G9">
        <f t="shared" si="2"/>
        <v>1026.8637681159421</v>
      </c>
      <c r="H9">
        <f t="shared" si="3"/>
        <v>1295.7774052230134</v>
      </c>
    </row>
    <row r="10" spans="1:10" x14ac:dyDescent="0.35">
      <c r="A10">
        <v>10</v>
      </c>
      <c r="C10">
        <f t="shared" si="0"/>
        <v>1239.1159420289823</v>
      </c>
      <c r="D10">
        <f t="shared" si="1"/>
        <v>1043.4086741690419</v>
      </c>
      <c r="E10">
        <v>10</v>
      </c>
      <c r="G10">
        <f t="shared" si="2"/>
        <v>1035.9217391304348</v>
      </c>
      <c r="H10">
        <f t="shared" si="3"/>
        <v>1299.8038377723549</v>
      </c>
    </row>
    <row r="11" spans="1:10" x14ac:dyDescent="0.35">
      <c r="A11">
        <v>11</v>
      </c>
      <c r="C11">
        <f t="shared" si="0"/>
        <v>1244.7873429951658</v>
      </c>
      <c r="D11">
        <f t="shared" si="1"/>
        <v>1049.2932200851783</v>
      </c>
      <c r="E11">
        <v>11</v>
      </c>
      <c r="G11">
        <f t="shared" si="2"/>
        <v>1044.9797101449276</v>
      </c>
      <c r="H11">
        <f t="shared" si="3"/>
        <v>1303.9441374341163</v>
      </c>
    </row>
    <row r="12" spans="1:10" x14ac:dyDescent="0.35">
      <c r="A12">
        <v>12</v>
      </c>
      <c r="C12">
        <f t="shared" si="0"/>
        <v>1250.4587439613495</v>
      </c>
      <c r="D12">
        <f t="shared" si="1"/>
        <v>1055.0680227937985</v>
      </c>
      <c r="E12">
        <v>12</v>
      </c>
      <c r="G12">
        <f t="shared" si="2"/>
        <v>1054.0376811594203</v>
      </c>
      <c r="H12">
        <f t="shared" si="3"/>
        <v>1308.2049136556921</v>
      </c>
    </row>
    <row r="13" spans="1:10" x14ac:dyDescent="0.35">
      <c r="A13">
        <v>13</v>
      </c>
      <c r="C13">
        <f t="shared" si="0"/>
        <v>1256.1301449275331</v>
      </c>
      <c r="D13">
        <f t="shared" si="1"/>
        <v>1060.7329080706786</v>
      </c>
      <c r="E13">
        <v>13</v>
      </c>
      <c r="G13">
        <f t="shared" si="2"/>
        <v>1063.0956521739131</v>
      </c>
      <c r="H13">
        <f t="shared" si="3"/>
        <v>1312.593115897401</v>
      </c>
    </row>
    <row r="14" spans="1:10" x14ac:dyDescent="0.35">
      <c r="A14">
        <v>14</v>
      </c>
      <c r="C14">
        <f t="shared" si="0"/>
        <v>1261.8015458937166</v>
      </c>
      <c r="D14">
        <f t="shared" si="1"/>
        <v>1066.2878869051453</v>
      </c>
      <c r="E14">
        <v>14</v>
      </c>
      <c r="G14">
        <f t="shared" si="2"/>
        <v>1072.1536231884058</v>
      </c>
      <c r="H14">
        <f t="shared" si="3"/>
        <v>1317.116031712929</v>
      </c>
    </row>
    <row r="15" spans="1:10" x14ac:dyDescent="0.35">
      <c r="A15">
        <v>15</v>
      </c>
      <c r="C15">
        <f t="shared" si="0"/>
        <v>1267.4729468599003</v>
      </c>
      <c r="D15">
        <f t="shared" si="1"/>
        <v>1071.7331554075934</v>
      </c>
      <c r="E15">
        <v>15</v>
      </c>
      <c r="G15">
        <f t="shared" si="2"/>
        <v>1081.2115942028986</v>
      </c>
      <c r="H15">
        <f t="shared" si="3"/>
        <v>1321.7812798074249</v>
      </c>
    </row>
    <row r="16" spans="1:10" x14ac:dyDescent="0.35">
      <c r="A16">
        <v>16</v>
      </c>
      <c r="C16">
        <f t="shared" si="0"/>
        <v>1273.1443478260837</v>
      </c>
      <c r="D16">
        <f t="shared" si="1"/>
        <v>1077.06909316254</v>
      </c>
      <c r="E16">
        <v>16</v>
      </c>
      <c r="G16">
        <f t="shared" si="2"/>
        <v>1090.2695652173913</v>
      </c>
      <c r="H16">
        <f t="shared" si="3"/>
        <v>1326.5967971007035</v>
      </c>
    </row>
    <row r="17" spans="1:8" x14ac:dyDescent="0.35">
      <c r="A17">
        <v>17</v>
      </c>
      <c r="C17">
        <f t="shared" si="0"/>
        <v>1278.8157487922674</v>
      </c>
      <c r="D17">
        <f t="shared" si="1"/>
        <v>1082.296260059363</v>
      </c>
      <c r="E17">
        <v>17</v>
      </c>
      <c r="G17">
        <f t="shared" si="2"/>
        <v>1099.3275362318841</v>
      </c>
      <c r="H17">
        <f t="shared" si="3"/>
        <v>1331.5708187686239</v>
      </c>
    </row>
    <row r="18" spans="1:8" x14ac:dyDescent="0.35">
      <c r="A18">
        <v>18</v>
      </c>
      <c r="C18">
        <f t="shared" si="0"/>
        <v>1284.4871497584509</v>
      </c>
      <c r="D18">
        <f t="shared" si="1"/>
        <v>1087.4153916620703</v>
      </c>
      <c r="E18">
        <v>18</v>
      </c>
      <c r="G18">
        <f t="shared" si="2"/>
        <v>1108.3855072463768</v>
      </c>
      <c r="H18">
        <f t="shared" si="3"/>
        <v>1336.7118502147123</v>
      </c>
    </row>
    <row r="19" spans="1:8" x14ac:dyDescent="0.35">
      <c r="A19">
        <v>19</v>
      </c>
      <c r="C19">
        <f t="shared" si="0"/>
        <v>1290.1585507246346</v>
      </c>
      <c r="D19">
        <f t="shared" si="1"/>
        <v>1092.4273932065485</v>
      </c>
      <c r="E19">
        <v>19</v>
      </c>
      <c r="G19">
        <f t="shared" si="2"/>
        <v>1117.4434782608696</v>
      </c>
      <c r="H19">
        <f t="shared" si="3"/>
        <v>1342.0286299499137</v>
      </c>
    </row>
    <row r="20" spans="1:8" x14ac:dyDescent="0.35">
      <c r="A20">
        <v>20</v>
      </c>
      <c r="C20">
        <f t="shared" si="0"/>
        <v>1295.829951690818</v>
      </c>
      <c r="D20">
        <f t="shared" si="1"/>
        <v>1097.3333323378081</v>
      </c>
      <c r="E20">
        <v>20</v>
      </c>
      <c r="G20">
        <f t="shared" si="2"/>
        <v>1126.5014492753623</v>
      </c>
      <c r="H20">
        <f t="shared" si="3"/>
        <v>1347.5300824456622</v>
      </c>
    </row>
    <row r="21" spans="1:8" x14ac:dyDescent="0.35">
      <c r="A21">
        <v>21</v>
      </c>
      <c r="C21">
        <f t="shared" si="0"/>
        <v>1301.5013526570017</v>
      </c>
      <c r="D21">
        <f t="shared" si="1"/>
        <v>1102.1344307201045</v>
      </c>
      <c r="E21">
        <v>21</v>
      </c>
      <c r="G21">
        <f t="shared" si="2"/>
        <v>1135.5594202898551</v>
      </c>
      <c r="H21">
        <f t="shared" si="3"/>
        <v>1353.225260189261</v>
      </c>
    </row>
    <row r="22" spans="1:8" x14ac:dyDescent="0.35">
      <c r="A22">
        <v>22</v>
      </c>
      <c r="C22">
        <f t="shared" si="0"/>
        <v>1307.1727536231851</v>
      </c>
      <c r="D22">
        <f t="shared" si="1"/>
        <v>1106.8320546688799</v>
      </c>
      <c r="E22">
        <v>22</v>
      </c>
      <c r="G22">
        <f t="shared" si="2"/>
        <v>1144.6173913043478</v>
      </c>
      <c r="H22">
        <f t="shared" si="3"/>
        <v>1359.123274424461</v>
      </c>
    </row>
    <row r="23" spans="1:8" x14ac:dyDescent="0.35">
      <c r="A23">
        <v>23</v>
      </c>
      <c r="C23">
        <f t="shared" si="0"/>
        <v>1312.8441545893688</v>
      </c>
      <c r="D23">
        <f t="shared" si="1"/>
        <v>1111.42770496498</v>
      </c>
      <c r="E23">
        <v>23</v>
      </c>
      <c r="G23">
        <f t="shared" si="2"/>
        <v>1153.6753623188406</v>
      </c>
      <c r="H23">
        <f t="shared" si="3"/>
        <v>1365.2332144142154</v>
      </c>
    </row>
    <row r="24" spans="1:8" x14ac:dyDescent="0.35">
      <c r="A24">
        <v>24</v>
      </c>
      <c r="C24">
        <f t="shared" si="0"/>
        <v>1318.5155555555525</v>
      </c>
      <c r="D24">
        <f t="shared" si="1"/>
        <v>1115.9230060183693</v>
      </c>
      <c r="E24">
        <v>24</v>
      </c>
      <c r="G24">
        <f t="shared" si="2"/>
        <v>1162.7333333333333</v>
      </c>
      <c r="H24">
        <f t="shared" si="3"/>
        <v>1371.5640555207551</v>
      </c>
    </row>
    <row r="25" spans="1:8" x14ac:dyDescent="0.35">
      <c r="A25">
        <v>25</v>
      </c>
      <c r="C25">
        <f t="shared" si="0"/>
        <v>1324.186956521736</v>
      </c>
      <c r="D25">
        <f t="shared" si="1"/>
        <v>1120.3196945507523</v>
      </c>
      <c r="E25">
        <v>25</v>
      </c>
      <c r="G25">
        <f t="shared" si="2"/>
        <v>1171.7913043478261</v>
      </c>
      <c r="H25">
        <f t="shared" si="3"/>
        <v>1378.124556955046</v>
      </c>
    </row>
    <row r="26" spans="1:8" x14ac:dyDescent="0.35">
      <c r="A26">
        <v>26</v>
      </c>
      <c r="C26">
        <f t="shared" si="0"/>
        <v>1329.8583574879196</v>
      </c>
      <c r="D26">
        <f t="shared" si="1"/>
        <v>1124.6196079643391</v>
      </c>
      <c r="E26">
        <v>26</v>
      </c>
      <c r="G26">
        <f t="shared" si="2"/>
        <v>1180.8492753623191</v>
      </c>
      <c r="H26">
        <f t="shared" si="3"/>
        <v>1384.9231506861156</v>
      </c>
    </row>
    <row r="27" spans="1:8" x14ac:dyDescent="0.35">
      <c r="A27">
        <v>27</v>
      </c>
      <c r="C27">
        <f t="shared" si="0"/>
        <v>1335.5297584541031</v>
      </c>
      <c r="D27">
        <f t="shared" si="1"/>
        <v>1128.8246725579213</v>
      </c>
      <c r="E27">
        <v>27</v>
      </c>
      <c r="G27">
        <f t="shared" si="2"/>
        <v>1189.9072463768116</v>
      </c>
      <c r="H27">
        <f t="shared" si="3"/>
        <v>1391.967823689441</v>
      </c>
    </row>
    <row r="28" spans="1:8" x14ac:dyDescent="0.35">
      <c r="A28">
        <v>28</v>
      </c>
      <c r="C28">
        <f t="shared" si="0"/>
        <v>1341.2011594202868</v>
      </c>
      <c r="D28">
        <f t="shared" si="1"/>
        <v>1132.9368917419822</v>
      </c>
      <c r="E28">
        <v>28</v>
      </c>
      <c r="G28">
        <f t="shared" si="2"/>
        <v>1198.9652173913046</v>
      </c>
      <c r="H28">
        <f t="shared" si="3"/>
        <v>1399.2659964067557</v>
      </c>
    </row>
    <row r="29" spans="1:8" x14ac:dyDescent="0.35">
      <c r="A29">
        <v>29</v>
      </c>
      <c r="C29">
        <f t="shared" si="0"/>
        <v>1346.8725603864702</v>
      </c>
      <c r="D29">
        <f t="shared" si="1"/>
        <v>1136.9583343923737</v>
      </c>
      <c r="E29">
        <v>29</v>
      </c>
      <c r="G29">
        <f t="shared" si="2"/>
        <v>1208.0231884057973</v>
      </c>
      <c r="H29">
        <f t="shared" si="3"/>
        <v>1406.8244009285661</v>
      </c>
    </row>
    <row r="30" spans="1:8" x14ac:dyDescent="0.35">
      <c r="A30">
        <v>30</v>
      </c>
      <c r="C30">
        <f t="shared" si="0"/>
        <v>1352.5439613526539</v>
      </c>
      <c r="D30">
        <f t="shared" si="1"/>
        <v>1140.8911234678087</v>
      </c>
      <c r="E30">
        <v>30</v>
      </c>
      <c r="G30">
        <f t="shared" si="2"/>
        <v>1217.0811594202901</v>
      </c>
      <c r="H30">
        <f t="shared" si="3"/>
        <v>1414.6489629280795</v>
      </c>
    </row>
    <row r="31" spans="1:8" x14ac:dyDescent="0.35">
      <c r="A31">
        <v>31</v>
      </c>
      <c r="C31">
        <f t="shared" si="0"/>
        <v>1358.2153623188374</v>
      </c>
      <c r="D31">
        <f t="shared" si="1"/>
        <v>1144.737425000706</v>
      </c>
      <c r="E31">
        <v>31</v>
      </c>
      <c r="G31">
        <f t="shared" si="2"/>
        <v>1226.1391304347828</v>
      </c>
      <c r="H31">
        <f t="shared" si="3"/>
        <v>1422.744691702273</v>
      </c>
    </row>
    <row r="32" spans="1:8" x14ac:dyDescent="0.35">
      <c r="A32">
        <v>32</v>
      </c>
      <c r="C32">
        <f t="shared" si="0"/>
        <v>1363.8867632850211</v>
      </c>
      <c r="D32">
        <f t="shared" si="1"/>
        <v>1148.4994375544034</v>
      </c>
      <c r="E32">
        <v>32</v>
      </c>
      <c r="G32">
        <f t="shared" si="2"/>
        <v>1235.1971014492756</v>
      </c>
      <c r="H32">
        <f t="shared" si="3"/>
        <v>1431.1155827514747</v>
      </c>
    </row>
    <row r="33" spans="1:8" x14ac:dyDescent="0.35">
      <c r="A33">
        <v>33</v>
      </c>
      <c r="C33">
        <f t="shared" ref="C33:C64" si="4">1188.07333333333+(A33-1)*5.67140096618358</f>
        <v>1369.5581642512047</v>
      </c>
      <c r="D33">
        <f t="shared" ref="D33:D64" si="5">0+1*C33-191.432564102901*(1.04166666666667+(C33-1252.95833333333)^2/54869.791666667)^0.5</f>
        <v>1152.1793822230179</v>
      </c>
      <c r="E33">
        <v>33</v>
      </c>
      <c r="G33">
        <f t="shared" ref="G33:G64" si="6">954.4+(E33-1)*9.05797101449276</f>
        <v>1244.2550724637683</v>
      </c>
      <c r="H33">
        <f t="shared" ref="H33:H64" si="7">0+1*G33+191.432564102901*(1.04166666666667+(G33-1252.95833333333)^2/54869.791666667)^0.5</f>
        <v>1439.7645371100059</v>
      </c>
    </row>
    <row r="34" spans="1:8" x14ac:dyDescent="0.35">
      <c r="A34">
        <v>34</v>
      </c>
      <c r="C34">
        <f t="shared" si="4"/>
        <v>1375.2295652173882</v>
      </c>
      <c r="D34">
        <f t="shared" si="5"/>
        <v>1155.7794932337674</v>
      </c>
      <c r="E34">
        <v>34</v>
      </c>
      <c r="G34">
        <f t="shared" si="6"/>
        <v>1253.3130434782611</v>
      </c>
      <c r="H34">
        <f t="shared" si="7"/>
        <v>1448.6933011114202</v>
      </c>
    </row>
    <row r="35" spans="1:8" x14ac:dyDescent="0.35">
      <c r="A35">
        <v>35</v>
      </c>
      <c r="C35">
        <f t="shared" si="4"/>
        <v>1380.9009661835719</v>
      </c>
      <c r="D35">
        <f t="shared" si="5"/>
        <v>1159.3020091958135</v>
      </c>
      <c r="E35">
        <v>35</v>
      </c>
      <c r="G35">
        <f t="shared" si="6"/>
        <v>1262.3710144927538</v>
      </c>
      <c r="H35">
        <f t="shared" si="7"/>
        <v>1457.9024294505139</v>
      </c>
    </row>
    <row r="36" spans="1:8" x14ac:dyDescent="0.35">
      <c r="A36">
        <v>36</v>
      </c>
      <c r="C36">
        <f t="shared" si="4"/>
        <v>1386.5723671497553</v>
      </c>
      <c r="D36">
        <f t="shared" si="5"/>
        <v>1162.7491650249622</v>
      </c>
      <c r="E36">
        <v>36</v>
      </c>
      <c r="G36">
        <f t="shared" si="6"/>
        <v>1271.4289855072466</v>
      </c>
      <c r="H36">
        <f t="shared" si="7"/>
        <v>1467.3912733434802</v>
      </c>
    </row>
    <row r="37" spans="1:8" x14ac:dyDescent="0.35">
      <c r="A37">
        <v>37</v>
      </c>
      <c r="C37">
        <f t="shared" si="4"/>
        <v>1392.243768115939</v>
      </c>
      <c r="D37">
        <f t="shared" si="5"/>
        <v>1166.1231845601351</v>
      </c>
      <c r="E37">
        <v>37</v>
      </c>
      <c r="G37">
        <f t="shared" si="6"/>
        <v>1280.4869565217393</v>
      </c>
      <c r="H37">
        <f t="shared" si="7"/>
        <v>1477.157994370938</v>
      </c>
    </row>
    <row r="38" spans="1:8" x14ac:dyDescent="0.35">
      <c r="A38">
        <v>38</v>
      </c>
      <c r="C38">
        <f t="shared" si="4"/>
        <v>1397.9151690821225</v>
      </c>
      <c r="D38">
        <f t="shared" si="5"/>
        <v>1169.4262738755365</v>
      </c>
      <c r="E38">
        <v>38</v>
      </c>
      <c r="G38">
        <f t="shared" si="6"/>
        <v>1289.5449275362321</v>
      </c>
      <c r="H38">
        <f t="shared" si="7"/>
        <v>1487.1996033205251</v>
      </c>
    </row>
    <row r="39" spans="1:8" x14ac:dyDescent="0.35">
      <c r="A39">
        <v>39</v>
      </c>
      <c r="C39">
        <f t="shared" si="4"/>
        <v>1403.5865700483062</v>
      </c>
      <c r="D39">
        <f t="shared" si="5"/>
        <v>1172.6606152820157</v>
      </c>
      <c r="E39">
        <v>39</v>
      </c>
      <c r="G39">
        <f t="shared" si="6"/>
        <v>1298.6028985507248</v>
      </c>
      <c r="H39">
        <f t="shared" si="7"/>
        <v>1497.5120221377285</v>
      </c>
    </row>
    <row r="40" spans="1:8" x14ac:dyDescent="0.35">
      <c r="A40">
        <v>40</v>
      </c>
      <c r="C40">
        <f t="shared" si="4"/>
        <v>1409.2579710144896</v>
      </c>
      <c r="D40">
        <f t="shared" si="5"/>
        <v>1175.8283620022501</v>
      </c>
      <c r="E40">
        <v>40</v>
      </c>
      <c r="G40">
        <f t="shared" si="6"/>
        <v>1307.6608695652176</v>
      </c>
      <c r="H40">
        <f t="shared" si="7"/>
        <v>1508.0901660489124</v>
      </c>
    </row>
    <row r="41" spans="1:8" x14ac:dyDescent="0.35">
      <c r="A41">
        <v>41</v>
      </c>
      <c r="C41">
        <f t="shared" si="4"/>
        <v>1414.9293719806733</v>
      </c>
      <c r="D41">
        <f t="shared" si="5"/>
        <v>1178.9316334970622</v>
      </c>
      <c r="E41">
        <v>41</v>
      </c>
      <c r="G41">
        <f t="shared" si="6"/>
        <v>1316.7188405797103</v>
      </c>
      <c r="H41">
        <f t="shared" si="7"/>
        <v>1518.9280421205667</v>
      </c>
    </row>
    <row r="42" spans="1:8" x14ac:dyDescent="0.35">
      <c r="A42">
        <v>42</v>
      </c>
      <c r="C42">
        <f t="shared" si="4"/>
        <v>1420.6007729468568</v>
      </c>
      <c r="D42">
        <f t="shared" si="5"/>
        <v>1181.9725114143248</v>
      </c>
      <c r="E42">
        <v>42</v>
      </c>
      <c r="G42">
        <f t="shared" si="6"/>
        <v>1325.7768115942031</v>
      </c>
      <c r="H42">
        <f t="shared" si="7"/>
        <v>1530.0188600139038</v>
      </c>
    </row>
    <row r="43" spans="1:8" x14ac:dyDescent="0.35">
      <c r="A43">
        <v>43</v>
      </c>
      <c r="C43">
        <f t="shared" si="4"/>
        <v>1426.2721739130404</v>
      </c>
      <c r="D43">
        <f t="shared" si="5"/>
        <v>1184.9530361274401</v>
      </c>
      <c r="E43">
        <v>43</v>
      </c>
      <c r="G43">
        <f t="shared" si="6"/>
        <v>1334.8347826086958</v>
      </c>
      <c r="H43">
        <f t="shared" si="7"/>
        <v>1541.3551504991369</v>
      </c>
    </row>
    <row r="44" spans="1:8" x14ac:dyDescent="0.35">
      <c r="A44">
        <v>44</v>
      </c>
      <c r="C44">
        <f t="shared" si="4"/>
        <v>1431.9435748792239</v>
      </c>
      <c r="D44">
        <f t="shared" si="5"/>
        <v>1187.8752038271348</v>
      </c>
      <c r="E44">
        <v>44</v>
      </c>
      <c r="G44">
        <f t="shared" si="6"/>
        <v>1343.8927536231886</v>
      </c>
      <c r="H44">
        <f t="shared" si="7"/>
        <v>1552.9288873909509</v>
      </c>
    </row>
    <row r="45" spans="1:8" x14ac:dyDescent="0.35">
      <c r="A45">
        <v>45</v>
      </c>
      <c r="C45">
        <f t="shared" si="4"/>
        <v>1437.6149758454076</v>
      </c>
      <c r="D45">
        <f t="shared" si="5"/>
        <v>1190.7409641282106</v>
      </c>
      <c r="E45">
        <v>45</v>
      </c>
      <c r="G45">
        <f t="shared" si="6"/>
        <v>1352.9507246376813</v>
      </c>
      <c r="H45">
        <f t="shared" si="7"/>
        <v>1564.7316089109968</v>
      </c>
    </row>
    <row r="46" spans="1:8" x14ac:dyDescent="0.35">
      <c r="A46">
        <v>46</v>
      </c>
      <c r="C46">
        <f t="shared" si="4"/>
        <v>1443.2863768115913</v>
      </c>
      <c r="D46">
        <f t="shared" si="5"/>
        <v>1193.5522181517219</v>
      </c>
      <c r="E46">
        <v>46</v>
      </c>
      <c r="G46">
        <f t="shared" si="6"/>
        <v>1362.0086956521741</v>
      </c>
      <c r="H46">
        <f t="shared" si="7"/>
        <v>1576.7545350126702</v>
      </c>
    </row>
    <row r="47" spans="1:8" x14ac:dyDescent="0.35">
      <c r="A47">
        <v>47</v>
      </c>
      <c r="C47">
        <f t="shared" si="4"/>
        <v>1448.9577777777747</v>
      </c>
      <c r="D47">
        <f t="shared" si="5"/>
        <v>1196.3108170427395</v>
      </c>
      <c r="E47">
        <v>47</v>
      </c>
      <c r="G47">
        <f t="shared" si="6"/>
        <v>1371.0666666666668</v>
      </c>
      <c r="H47">
        <f t="shared" si="7"/>
        <v>1588.9886778489783</v>
      </c>
    </row>
    <row r="48" spans="1:8" x14ac:dyDescent="0.35">
      <c r="A48">
        <v>48</v>
      </c>
      <c r="C48">
        <f t="shared" si="4"/>
        <v>1454.6291787439584</v>
      </c>
      <c r="D48">
        <f t="shared" si="5"/>
        <v>1199.0185608842228</v>
      </c>
      <c r="E48">
        <v>48</v>
      </c>
      <c r="G48">
        <f t="shared" si="6"/>
        <v>1380.1246376811596</v>
      </c>
      <c r="H48">
        <f t="shared" si="7"/>
        <v>1601.4249432590914</v>
      </c>
    </row>
    <row r="49" spans="1:8" x14ac:dyDescent="0.35">
      <c r="A49">
        <v>49</v>
      </c>
      <c r="C49">
        <f t="shared" si="4"/>
        <v>1460.3005797101418</v>
      </c>
      <c r="D49">
        <f t="shared" si="5"/>
        <v>1201.6771979684504</v>
      </c>
      <c r="E49">
        <v>49</v>
      </c>
      <c r="G49">
        <f t="shared" si="6"/>
        <v>1389.1826086956526</v>
      </c>
      <c r="H49">
        <f t="shared" si="7"/>
        <v>1614.0542218353983</v>
      </c>
    </row>
    <row r="50" spans="1:8" x14ac:dyDescent="0.35">
      <c r="A50">
        <v>50</v>
      </c>
      <c r="C50">
        <f t="shared" si="4"/>
        <v>1465.9719806763255</v>
      </c>
      <c r="D50">
        <f t="shared" si="5"/>
        <v>1204.2884243888329</v>
      </c>
      <c r="E50">
        <v>50</v>
      </c>
      <c r="G50">
        <f t="shared" si="6"/>
        <v>1398.2405797101451</v>
      </c>
      <c r="H50">
        <f t="shared" si="7"/>
        <v>1626.8674687658722</v>
      </c>
    </row>
    <row r="51" spans="1:8" x14ac:dyDescent="0.35">
      <c r="A51">
        <v>51</v>
      </c>
      <c r="C51">
        <f t="shared" si="4"/>
        <v>1471.643381642509</v>
      </c>
      <c r="D51">
        <f t="shared" si="5"/>
        <v>1206.8538839166408</v>
      </c>
      <c r="E51">
        <v>51</v>
      </c>
      <c r="G51">
        <f t="shared" si="6"/>
        <v>1407.2985507246381</v>
      </c>
      <c r="H51">
        <f t="shared" si="7"/>
        <v>1639.8557721961959</v>
      </c>
    </row>
    <row r="52" spans="1:8" x14ac:dyDescent="0.35">
      <c r="A52">
        <v>52</v>
      </c>
      <c r="C52">
        <f t="shared" si="4"/>
        <v>1477.3147826086927</v>
      </c>
      <c r="D52">
        <f t="shared" si="5"/>
        <v>1209.3751681291362</v>
      </c>
      <c r="E52">
        <v>52</v>
      </c>
      <c r="G52">
        <f t="shared" si="6"/>
        <v>1416.3565217391306</v>
      </c>
      <c r="H52">
        <f t="shared" si="7"/>
        <v>1653.0104103061376</v>
      </c>
    </row>
    <row r="53" spans="1:8" x14ac:dyDescent="0.35">
      <c r="A53">
        <v>53</v>
      </c>
      <c r="C53">
        <f t="shared" si="4"/>
        <v>1482.9861835748761</v>
      </c>
      <c r="D53">
        <f t="shared" si="5"/>
        <v>1211.8538167577128</v>
      </c>
      <c r="E53">
        <v>53</v>
      </c>
      <c r="G53">
        <f t="shared" si="6"/>
        <v>1425.4144927536236</v>
      </c>
      <c r="H53">
        <f t="shared" si="7"/>
        <v>1666.3228976407147</v>
      </c>
    </row>
    <row r="54" spans="1:8" x14ac:dyDescent="0.35">
      <c r="A54">
        <v>54</v>
      </c>
      <c r="C54">
        <f t="shared" si="4"/>
        <v>1488.6575845410598</v>
      </c>
      <c r="D54">
        <f t="shared" si="5"/>
        <v>1214.2913182268717</v>
      </c>
      <c r="E54">
        <v>54</v>
      </c>
      <c r="G54">
        <f t="shared" si="6"/>
        <v>1434.4724637681161</v>
      </c>
      <c r="H54">
        <f t="shared" si="7"/>
        <v>1679.7850214830498</v>
      </c>
    </row>
    <row r="55" spans="1:8" x14ac:dyDescent="0.35">
      <c r="A55">
        <v>55</v>
      </c>
      <c r="C55">
        <f t="shared" si="4"/>
        <v>1494.3289855072435</v>
      </c>
      <c r="D55">
        <f t="shared" si="5"/>
        <v>1216.6891103571008</v>
      </c>
      <c r="E55">
        <v>55</v>
      </c>
      <c r="G55">
        <f t="shared" si="6"/>
        <v>1443.5304347826091</v>
      </c>
      <c r="H55">
        <f t="shared" si="7"/>
        <v>1693.38886921316</v>
      </c>
    </row>
    <row r="56" spans="1:8" x14ac:dyDescent="0.35">
      <c r="A56">
        <v>56</v>
      </c>
      <c r="C56">
        <f t="shared" si="4"/>
        <v>1500.0003864734269</v>
      </c>
      <c r="D56">
        <f t="shared" si="5"/>
        <v>1219.0485812069842</v>
      </c>
      <c r="E56">
        <v>56</v>
      </c>
      <c r="G56">
        <f t="shared" si="6"/>
        <v>1452.5884057971018</v>
      </c>
      <c r="H56">
        <f t="shared" si="7"/>
        <v>1707.1268476788182</v>
      </c>
    </row>
    <row r="57" spans="1:8" x14ac:dyDescent="0.35">
      <c r="A57">
        <v>57</v>
      </c>
      <c r="C57">
        <f t="shared" si="4"/>
        <v>1505.6717874396104</v>
      </c>
      <c r="D57">
        <f t="shared" si="5"/>
        <v>1221.3710700320612</v>
      </c>
      <c r="E57">
        <v>57</v>
      </c>
      <c r="G57">
        <f t="shared" si="6"/>
        <v>1461.6463768115946</v>
      </c>
      <c r="H57">
        <f t="shared" si="7"/>
        <v>1720.9916956262994</v>
      </c>
    </row>
    <row r="58" spans="1:8" x14ac:dyDescent="0.35">
      <c r="A58">
        <v>58</v>
      </c>
      <c r="C58">
        <f t="shared" si="4"/>
        <v>1511.3431884057941</v>
      </c>
      <c r="D58">
        <f t="shared" si="5"/>
        <v>1223.6578683400862</v>
      </c>
      <c r="E58">
        <v>58</v>
      </c>
      <c r="G58">
        <f t="shared" si="6"/>
        <v>1470.7043478260871</v>
      </c>
      <c r="H58">
        <f t="shared" si="7"/>
        <v>1734.9764902147103</v>
      </c>
    </row>
    <row r="59" spans="1:8" x14ac:dyDescent="0.35">
      <c r="A59">
        <v>59</v>
      </c>
      <c r="C59">
        <f t="shared" si="4"/>
        <v>1517.0145893719778</v>
      </c>
      <c r="D59">
        <f t="shared" si="5"/>
        <v>1225.9102210243727</v>
      </c>
      <c r="E59">
        <v>59</v>
      </c>
      <c r="G59">
        <f t="shared" si="6"/>
        <v>1479.7623188405801</v>
      </c>
      <c r="H59">
        <f t="shared" si="7"/>
        <v>1749.0746485811394</v>
      </c>
    </row>
    <row r="60" spans="1:8" x14ac:dyDescent="0.35">
      <c r="A60">
        <v>60</v>
      </c>
      <c r="C60">
        <f t="shared" si="4"/>
        <v>1522.6859903381612</v>
      </c>
      <c r="D60">
        <f t="shared" si="5"/>
        <v>1228.1293275588328</v>
      </c>
      <c r="E60">
        <v>60</v>
      </c>
      <c r="G60">
        <f t="shared" si="6"/>
        <v>1488.8202898550728</v>
      </c>
      <c r="H60">
        <f t="shared" si="7"/>
        <v>1763.2799253462422</v>
      </c>
    </row>
    <row r="61" spans="1:8" x14ac:dyDescent="0.35">
      <c r="A61">
        <v>61</v>
      </c>
      <c r="C61">
        <f t="shared" si="4"/>
        <v>1528.3573913043449</v>
      </c>
      <c r="D61">
        <f t="shared" si="5"/>
        <v>1230.3163432401232</v>
      </c>
      <c r="E61">
        <v>61</v>
      </c>
      <c r="G61">
        <f t="shared" si="6"/>
        <v>1497.8782608695656</v>
      </c>
      <c r="H61">
        <f t="shared" si="7"/>
        <v>1777.5864068604292</v>
      </c>
    </row>
    <row r="62" spans="1:8" x14ac:dyDescent="0.35">
      <c r="A62">
        <v>62</v>
      </c>
      <c r="C62">
        <f t="shared" si="4"/>
        <v>1534.0287922705284</v>
      </c>
      <c r="D62">
        <f t="shared" si="5"/>
        <v>1232.4723804639943</v>
      </c>
      <c r="E62">
        <v>62</v>
      </c>
      <c r="G62">
        <f t="shared" si="6"/>
        <v>1506.9362318840583</v>
      </c>
      <c r="H62">
        <f t="shared" si="7"/>
        <v>1791.9885028965696</v>
      </c>
    </row>
    <row r="63" spans="1:8" x14ac:dyDescent="0.35">
      <c r="A63">
        <v>63</v>
      </c>
      <c r="C63">
        <f t="shared" si="4"/>
        <v>1539.700193236712</v>
      </c>
      <c r="D63">
        <f t="shared" si="5"/>
        <v>1234.5985100244889</v>
      </c>
      <c r="E63">
        <v>63</v>
      </c>
      <c r="G63">
        <f t="shared" si="6"/>
        <v>1515.9942028985511</v>
      </c>
      <c r="H63">
        <f t="shared" si="7"/>
        <v>1806.4809364014372</v>
      </c>
    </row>
    <row r="64" spans="1:8" x14ac:dyDescent="0.35">
      <c r="A64">
        <v>64</v>
      </c>
      <c r="C64">
        <f t="shared" si="4"/>
        <v>1545.3715942028957</v>
      </c>
      <c r="D64">
        <f t="shared" si="5"/>
        <v>1236.6957624260633</v>
      </c>
      <c r="E64">
        <v>64</v>
      </c>
      <c r="G64">
        <f t="shared" si="6"/>
        <v>1525.0521739130438</v>
      </c>
      <c r="H64">
        <f t="shared" si="7"/>
        <v>1821.0587318285845</v>
      </c>
    </row>
    <row r="65" spans="1:8" x14ac:dyDescent="0.35">
      <c r="A65">
        <v>65</v>
      </c>
      <c r="C65">
        <f t="shared" ref="C65:C70" si="8">1188.07333333333+(A65-1)*5.67140096618358</f>
        <v>1551.0429951690792</v>
      </c>
      <c r="D65">
        <f t="shared" ref="D65:D96" si="9">0+1*C65-191.432564102901*(1.04166666666667+(C65-1252.95833333333)^2/54869.791666667)^0.5</f>
        <v>1238.7651292000126</v>
      </c>
      <c r="E65">
        <v>65</v>
      </c>
      <c r="G65">
        <f t="shared" ref="G65:G70" si="10">954.4+(E65-1)*9.05797101449276</f>
        <v>1534.1101449275366</v>
      </c>
      <c r="H65">
        <f t="shared" ref="H65:H96" si="11">0+1*G65+191.432564102901*(1.04166666666667+(G65-1252.95833333333)^2/54869.791666667)^0.5</f>
        <v>1835.7172024923075</v>
      </c>
    </row>
    <row r="66" spans="1:8" x14ac:dyDescent="0.35">
      <c r="A66">
        <v>66</v>
      </c>
      <c r="C66">
        <f t="shared" si="8"/>
        <v>1556.7143961352626</v>
      </c>
      <c r="D66">
        <f t="shared" si="9"/>
        <v>1240.8075642177539</v>
      </c>
      <c r="E66">
        <v>66</v>
      </c>
      <c r="G66">
        <f t="shared" si="10"/>
        <v>1543.1681159420293</v>
      </c>
      <c r="H66">
        <f t="shared" si="11"/>
        <v>1850.4519373072201</v>
      </c>
    </row>
    <row r="67" spans="1:8" x14ac:dyDescent="0.35">
      <c r="A67">
        <v>67</v>
      </c>
      <c r="C67">
        <f t="shared" si="8"/>
        <v>1562.3857971014463</v>
      </c>
      <c r="D67">
        <f t="shared" si="9"/>
        <v>1242.8239849946058</v>
      </c>
      <c r="E67">
        <v>67</v>
      </c>
      <c r="G67">
        <f t="shared" si="10"/>
        <v>1552.2260869565221</v>
      </c>
      <c r="H67">
        <f t="shared" si="11"/>
        <v>1865.2587872112285</v>
      </c>
    </row>
    <row r="68" spans="1:8" x14ac:dyDescent="0.35">
      <c r="A68">
        <v>68</v>
      </c>
      <c r="C68">
        <f t="shared" si="8"/>
        <v>1568.05719806763</v>
      </c>
      <c r="D68">
        <f t="shared" si="9"/>
        <v>1244.8152739786503</v>
      </c>
      <c r="E68">
        <v>68</v>
      </c>
      <c r="G68">
        <f t="shared" si="10"/>
        <v>1561.2840579710148</v>
      </c>
      <c r="H68">
        <f t="shared" si="11"/>
        <v>1880.1338515114126</v>
      </c>
    </row>
    <row r="69" spans="1:8" x14ac:dyDescent="0.35">
      <c r="A69">
        <v>69</v>
      </c>
      <c r="C69">
        <f t="shared" si="8"/>
        <v>1573.7285990338135</v>
      </c>
      <c r="D69">
        <f t="shared" si="9"/>
        <v>1246.7822798201369</v>
      </c>
      <c r="E69">
        <v>69</v>
      </c>
      <c r="G69">
        <f t="shared" si="10"/>
        <v>1570.3420289855076</v>
      </c>
      <c r="H69">
        <f t="shared" si="11"/>
        <v>1895.0734643421706</v>
      </c>
    </row>
    <row r="70" spans="1:8" x14ac:dyDescent="0.35">
      <c r="A70">
        <v>70</v>
      </c>
      <c r="C70">
        <f t="shared" si="8"/>
        <v>1579.3999999999971</v>
      </c>
      <c r="D70">
        <f t="shared" si="9"/>
        <v>1248.7258186176512</v>
      </c>
      <c r="E70">
        <v>70</v>
      </c>
      <c r="G70">
        <f t="shared" si="10"/>
        <v>1579.4000000000003</v>
      </c>
      <c r="H70">
        <f t="shared" si="11"/>
        <v>1910.0741813823483</v>
      </c>
    </row>
  </sheetData>
  <pageMargins left="0.7" right="0.7" top="0.75" bottom="0.75" header="0.3" footer="0.3"/>
  <ignoredErrors>
    <ignoredError sqref="I2:I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A8D8F-CA10-40A7-B15C-1B89C9A19771}">
  <sheetPr codeName="XLSTAT_20240328_124446_1_HID">
    <tabColor rgb="FF007800"/>
  </sheetPr>
  <dimension ref="A1:L25"/>
  <sheetViews>
    <sheetView showGridLines="0" workbookViewId="0">
      <selection activeCell="G1" sqref="G1"/>
    </sheetView>
  </sheetViews>
  <sheetFormatPr defaultRowHeight="15.5" x14ac:dyDescent="0.35"/>
  <sheetData>
    <row r="1" spans="1:12" ht="77.5" x14ac:dyDescent="0.35">
      <c r="A1" s="180" t="s">
        <v>243</v>
      </c>
      <c r="B1" s="181" t="s">
        <v>244</v>
      </c>
      <c r="C1" s="181" t="s">
        <v>457</v>
      </c>
      <c r="D1" s="181" t="s">
        <v>465</v>
      </c>
      <c r="E1" s="181" t="s">
        <v>261</v>
      </c>
      <c r="F1" s="181" t="s">
        <v>262</v>
      </c>
      <c r="G1" s="181" t="s">
        <v>263</v>
      </c>
      <c r="H1" s="181" t="s">
        <v>264</v>
      </c>
      <c r="I1" s="181" t="s">
        <v>265</v>
      </c>
      <c r="J1" s="181" t="s">
        <v>266</v>
      </c>
      <c r="K1" s="181" t="s">
        <v>267</v>
      </c>
      <c r="L1" s="181" t="s">
        <v>268</v>
      </c>
    </row>
    <row r="2" spans="1:12" x14ac:dyDescent="0.35">
      <c r="A2" s="200" t="s">
        <v>245</v>
      </c>
      <c r="B2" s="184">
        <v>1</v>
      </c>
      <c r="C2" s="97">
        <v>1200</v>
      </c>
      <c r="D2" s="97">
        <v>1223.5000000000002</v>
      </c>
      <c r="E2" s="97">
        <v>-23.500000000000227</v>
      </c>
      <c r="F2" s="97">
        <v>-0.25607002254156458</v>
      </c>
      <c r="G2" s="97">
        <v>37.465669470715298</v>
      </c>
      <c r="H2" s="97">
        <v>1145.347982965877</v>
      </c>
      <c r="I2" s="97">
        <v>1301.6520170341234</v>
      </c>
      <c r="J2" s="97">
        <v>99.12484412205761</v>
      </c>
      <c r="K2" s="97">
        <v>1016.7291984696262</v>
      </c>
      <c r="L2" s="97">
        <v>1430.2708015303742</v>
      </c>
    </row>
    <row r="3" spans="1:12" x14ac:dyDescent="0.35">
      <c r="A3" s="179" t="s">
        <v>246</v>
      </c>
      <c r="B3" s="185">
        <v>1</v>
      </c>
      <c r="C3" s="98">
        <v>1102</v>
      </c>
      <c r="D3" s="98">
        <v>1223.5000000000002</v>
      </c>
      <c r="E3" s="98">
        <v>-121.50000000000023</v>
      </c>
      <c r="F3" s="98">
        <v>-1.323936499523398</v>
      </c>
      <c r="G3" s="98">
        <v>37.465669470715298</v>
      </c>
      <c r="H3" s="98">
        <v>1145.347982965877</v>
      </c>
      <c r="I3" s="98">
        <v>1301.6520170341234</v>
      </c>
      <c r="J3" s="98">
        <v>99.12484412205761</v>
      </c>
      <c r="K3" s="98">
        <v>1016.7291984696262</v>
      </c>
      <c r="L3" s="98">
        <v>1430.2708015303742</v>
      </c>
    </row>
    <row r="4" spans="1:12" x14ac:dyDescent="0.35">
      <c r="A4" s="179" t="s">
        <v>247</v>
      </c>
      <c r="B4" s="185">
        <v>1</v>
      </c>
      <c r="C4" s="98">
        <v>1313</v>
      </c>
      <c r="D4" s="98">
        <v>1223.5000000000002</v>
      </c>
      <c r="E4" s="98">
        <v>89.499999999999773</v>
      </c>
      <c r="F4" s="98">
        <v>0.97524540499871271</v>
      </c>
      <c r="G4" s="98">
        <v>37.465669470715298</v>
      </c>
      <c r="H4" s="98">
        <v>1145.347982965877</v>
      </c>
      <c r="I4" s="98">
        <v>1301.6520170341234</v>
      </c>
      <c r="J4" s="98">
        <v>99.12484412205761</v>
      </c>
      <c r="K4" s="98">
        <v>1016.7291984696262</v>
      </c>
      <c r="L4" s="98">
        <v>1430.2708015303742</v>
      </c>
    </row>
    <row r="5" spans="1:12" x14ac:dyDescent="0.35">
      <c r="A5" s="179" t="s">
        <v>248</v>
      </c>
      <c r="B5" s="185">
        <v>1</v>
      </c>
      <c r="C5" s="98">
        <v>1340</v>
      </c>
      <c r="D5" s="98">
        <v>1223.5000000000002</v>
      </c>
      <c r="E5" s="98">
        <v>116.49999999999977</v>
      </c>
      <c r="F5" s="98">
        <v>1.2694535160039118</v>
      </c>
      <c r="G5" s="98">
        <v>37.465669470715298</v>
      </c>
      <c r="H5" s="98">
        <v>1145.347982965877</v>
      </c>
      <c r="I5" s="98">
        <v>1301.6520170341234</v>
      </c>
      <c r="J5" s="98">
        <v>99.12484412205761</v>
      </c>
      <c r="K5" s="98">
        <v>1016.7291984696262</v>
      </c>
      <c r="L5" s="98">
        <v>1430.2708015303742</v>
      </c>
    </row>
    <row r="6" spans="1:12" x14ac:dyDescent="0.35">
      <c r="A6" s="179" t="s">
        <v>249</v>
      </c>
      <c r="B6" s="185">
        <v>1</v>
      </c>
      <c r="C6" s="98">
        <v>1209</v>
      </c>
      <c r="D6" s="98">
        <v>1223.5000000000002</v>
      </c>
      <c r="E6" s="98">
        <v>-14.500000000000227</v>
      </c>
      <c r="F6" s="98">
        <v>-0.15800065220649823</v>
      </c>
      <c r="G6" s="98">
        <v>37.465669470715298</v>
      </c>
      <c r="H6" s="98">
        <v>1145.347982965877</v>
      </c>
      <c r="I6" s="98">
        <v>1301.6520170341234</v>
      </c>
      <c r="J6" s="98">
        <v>99.12484412205761</v>
      </c>
      <c r="K6" s="98">
        <v>1016.7291984696262</v>
      </c>
      <c r="L6" s="98">
        <v>1430.2708015303742</v>
      </c>
    </row>
    <row r="7" spans="1:12" x14ac:dyDescent="0.35">
      <c r="A7" s="179" t="s">
        <v>250</v>
      </c>
      <c r="B7" s="185">
        <v>1</v>
      </c>
      <c r="C7" s="98">
        <v>1177</v>
      </c>
      <c r="D7" s="98">
        <v>1223.5000000000002</v>
      </c>
      <c r="E7" s="98">
        <v>-46.500000000000227</v>
      </c>
      <c r="F7" s="98">
        <v>-0.50669174673117856</v>
      </c>
      <c r="G7" s="98">
        <v>37.465669470715298</v>
      </c>
      <c r="H7" s="98">
        <v>1145.347982965877</v>
      </c>
      <c r="I7" s="98">
        <v>1301.6520170341234</v>
      </c>
      <c r="J7" s="98">
        <v>99.12484412205761</v>
      </c>
      <c r="K7" s="98">
        <v>1016.7291984696262</v>
      </c>
      <c r="L7" s="98">
        <v>1430.2708015303742</v>
      </c>
    </row>
    <row r="8" spans="1:12" x14ac:dyDescent="0.35">
      <c r="A8" s="179" t="s">
        <v>251</v>
      </c>
      <c r="B8" s="185">
        <v>1</v>
      </c>
      <c r="C8" s="98">
        <v>1195</v>
      </c>
      <c r="D8" s="98">
        <v>1193</v>
      </c>
      <c r="E8" s="98">
        <v>2</v>
      </c>
      <c r="F8" s="98">
        <v>2.1793193407792517E-2</v>
      </c>
      <c r="G8" s="98">
        <v>37.465669470715298</v>
      </c>
      <c r="H8" s="98">
        <v>1114.8479829658768</v>
      </c>
      <c r="I8" s="98">
        <v>1271.1520170341232</v>
      </c>
      <c r="J8" s="98">
        <v>99.12484412205761</v>
      </c>
      <c r="K8" s="98">
        <v>986.229198469626</v>
      </c>
      <c r="L8" s="98">
        <v>1399.770801530374</v>
      </c>
    </row>
    <row r="9" spans="1:12" x14ac:dyDescent="0.35">
      <c r="A9" s="179" t="s">
        <v>252</v>
      </c>
      <c r="B9" s="185">
        <v>1</v>
      </c>
      <c r="C9" s="98">
        <v>1183</v>
      </c>
      <c r="D9" s="98">
        <v>1193</v>
      </c>
      <c r="E9" s="98">
        <v>-10</v>
      </c>
      <c r="F9" s="98">
        <v>-0.10896596703896259</v>
      </c>
      <c r="G9" s="98">
        <v>37.465669470715298</v>
      </c>
      <c r="H9" s="98">
        <v>1114.8479829658768</v>
      </c>
      <c r="I9" s="98">
        <v>1271.1520170341232</v>
      </c>
      <c r="J9" s="98">
        <v>99.12484412205761</v>
      </c>
      <c r="K9" s="98">
        <v>986.229198469626</v>
      </c>
      <c r="L9" s="98">
        <v>1399.770801530374</v>
      </c>
    </row>
    <row r="10" spans="1:12" x14ac:dyDescent="0.35">
      <c r="A10" s="179" t="s">
        <v>253</v>
      </c>
      <c r="B10" s="185">
        <v>1</v>
      </c>
      <c r="C10" s="98">
        <v>1370</v>
      </c>
      <c r="D10" s="98">
        <v>1193</v>
      </c>
      <c r="E10" s="98">
        <v>177</v>
      </c>
      <c r="F10" s="98">
        <v>1.9286976165896379</v>
      </c>
      <c r="G10" s="98">
        <v>37.465669470715298</v>
      </c>
      <c r="H10" s="98">
        <v>1114.8479829658768</v>
      </c>
      <c r="I10" s="98">
        <v>1271.1520170341232</v>
      </c>
      <c r="J10" s="98">
        <v>99.12484412205761</v>
      </c>
      <c r="K10" s="98">
        <v>986.229198469626</v>
      </c>
      <c r="L10" s="98">
        <v>1399.770801530374</v>
      </c>
    </row>
    <row r="11" spans="1:12" x14ac:dyDescent="0.35">
      <c r="A11" s="179" t="s">
        <v>254</v>
      </c>
      <c r="B11" s="185">
        <v>1</v>
      </c>
      <c r="C11" s="98">
        <v>1253</v>
      </c>
      <c r="D11" s="98">
        <v>1193</v>
      </c>
      <c r="E11" s="98">
        <v>60</v>
      </c>
      <c r="F11" s="98">
        <v>0.65379580223377554</v>
      </c>
      <c r="G11" s="98">
        <v>37.465669470715298</v>
      </c>
      <c r="H11" s="98">
        <v>1114.8479829658768</v>
      </c>
      <c r="I11" s="98">
        <v>1271.1520170341232</v>
      </c>
      <c r="J11" s="98">
        <v>99.12484412205761</v>
      </c>
      <c r="K11" s="98">
        <v>986.229198469626</v>
      </c>
      <c r="L11" s="98">
        <v>1399.770801530374</v>
      </c>
    </row>
    <row r="12" spans="1:12" x14ac:dyDescent="0.35">
      <c r="A12" s="179" t="s">
        <v>255</v>
      </c>
      <c r="B12" s="185">
        <v>1</v>
      </c>
      <c r="C12" s="98">
        <v>1161</v>
      </c>
      <c r="D12" s="98">
        <v>1193</v>
      </c>
      <c r="E12" s="98">
        <v>-32</v>
      </c>
      <c r="F12" s="98">
        <v>-0.34869109452468028</v>
      </c>
      <c r="G12" s="98">
        <v>37.465669470715298</v>
      </c>
      <c r="H12" s="98">
        <v>1114.8479829658768</v>
      </c>
      <c r="I12" s="98">
        <v>1271.1520170341232</v>
      </c>
      <c r="J12" s="98">
        <v>99.12484412205761</v>
      </c>
      <c r="K12" s="98">
        <v>986.229198469626</v>
      </c>
      <c r="L12" s="98">
        <v>1399.770801530374</v>
      </c>
    </row>
    <row r="13" spans="1:12" x14ac:dyDescent="0.35">
      <c r="A13" s="179" t="s">
        <v>256</v>
      </c>
      <c r="B13" s="185">
        <v>1</v>
      </c>
      <c r="C13" s="98">
        <v>996</v>
      </c>
      <c r="D13" s="98">
        <v>1193</v>
      </c>
      <c r="E13" s="98">
        <v>-197</v>
      </c>
      <c r="F13" s="98">
        <v>-2.146629550667563</v>
      </c>
      <c r="G13" s="98">
        <v>37.465669470715298</v>
      </c>
      <c r="H13" s="98">
        <v>1114.8479829658768</v>
      </c>
      <c r="I13" s="98">
        <v>1271.1520170341232</v>
      </c>
      <c r="J13" s="98">
        <v>99.12484412205761</v>
      </c>
      <c r="K13" s="98">
        <v>986.229198469626</v>
      </c>
      <c r="L13" s="98">
        <v>1399.770801530374</v>
      </c>
    </row>
    <row r="14" spans="1:12" x14ac:dyDescent="0.35">
      <c r="A14" s="179" t="s">
        <v>257</v>
      </c>
      <c r="B14" s="185">
        <v>1</v>
      </c>
      <c r="C14" s="98">
        <v>1302</v>
      </c>
      <c r="D14" s="98">
        <v>1279.1666666666672</v>
      </c>
      <c r="E14" s="98">
        <v>22.833333333332803</v>
      </c>
      <c r="F14" s="98">
        <v>0.24880562473895881</v>
      </c>
      <c r="G14" s="98">
        <v>37.465669470715298</v>
      </c>
      <c r="H14" s="98">
        <v>1201.014649632544</v>
      </c>
      <c r="I14" s="98">
        <v>1357.3186837007904</v>
      </c>
      <c r="J14" s="98">
        <v>99.124844122057596</v>
      </c>
      <c r="K14" s="98">
        <v>1072.3958651362932</v>
      </c>
      <c r="L14" s="98">
        <v>1485.9374681970412</v>
      </c>
    </row>
    <row r="15" spans="1:12" x14ac:dyDescent="0.35">
      <c r="A15" s="179" t="s">
        <v>258</v>
      </c>
      <c r="B15" s="185">
        <v>1</v>
      </c>
      <c r="C15" s="98">
        <v>1362</v>
      </c>
      <c r="D15" s="98">
        <v>1279.1666666666672</v>
      </c>
      <c r="E15" s="98">
        <v>82.833333333332803</v>
      </c>
      <c r="F15" s="98">
        <v>0.90260142697273438</v>
      </c>
      <c r="G15" s="98">
        <v>37.465669470715298</v>
      </c>
      <c r="H15" s="98">
        <v>1201.014649632544</v>
      </c>
      <c r="I15" s="98">
        <v>1357.3186837007904</v>
      </c>
      <c r="J15" s="98">
        <v>99.124844122057596</v>
      </c>
      <c r="K15" s="98">
        <v>1072.3958651362932</v>
      </c>
      <c r="L15" s="98">
        <v>1485.9374681970412</v>
      </c>
    </row>
    <row r="16" spans="1:12" x14ac:dyDescent="0.35">
      <c r="A16" s="179" t="s">
        <v>259</v>
      </c>
      <c r="B16" s="185">
        <v>1</v>
      </c>
      <c r="C16" s="98">
        <v>1256</v>
      </c>
      <c r="D16" s="98">
        <v>1279.1666666666672</v>
      </c>
      <c r="E16" s="98">
        <v>-23.166666666667197</v>
      </c>
      <c r="F16" s="98">
        <v>-0.25243782364026912</v>
      </c>
      <c r="G16" s="98">
        <v>37.465669470715298</v>
      </c>
      <c r="H16" s="98">
        <v>1201.014649632544</v>
      </c>
      <c r="I16" s="98">
        <v>1357.3186837007904</v>
      </c>
      <c r="J16" s="98">
        <v>99.124844122057596</v>
      </c>
      <c r="K16" s="98">
        <v>1072.3958651362932</v>
      </c>
      <c r="L16" s="98">
        <v>1485.9374681970412</v>
      </c>
    </row>
    <row r="17" spans="1:12" x14ac:dyDescent="0.35">
      <c r="A17" s="179" t="s">
        <v>336</v>
      </c>
      <c r="B17" s="185">
        <v>1</v>
      </c>
      <c r="C17" s="98">
        <v>1267</v>
      </c>
      <c r="D17" s="98">
        <v>1279.1666666666672</v>
      </c>
      <c r="E17" s="98">
        <v>-12.166666666667197</v>
      </c>
      <c r="F17" s="98">
        <v>-0.13257525989741026</v>
      </c>
      <c r="G17" s="98">
        <v>37.465669470715298</v>
      </c>
      <c r="H17" s="98">
        <v>1201.014649632544</v>
      </c>
      <c r="I17" s="98">
        <v>1357.3186837007904</v>
      </c>
      <c r="J17" s="98">
        <v>99.124844122057596</v>
      </c>
      <c r="K17" s="98">
        <v>1072.3958651362932</v>
      </c>
      <c r="L17" s="98">
        <v>1485.9374681970412</v>
      </c>
    </row>
    <row r="18" spans="1:12" x14ac:dyDescent="0.35">
      <c r="A18" s="179" t="s">
        <v>337</v>
      </c>
      <c r="B18" s="185">
        <v>1</v>
      </c>
      <c r="C18" s="98">
        <v>1216</v>
      </c>
      <c r="D18" s="98">
        <v>1279.1666666666672</v>
      </c>
      <c r="E18" s="98">
        <v>-63.166666666667197</v>
      </c>
      <c r="F18" s="98">
        <v>-0.68830169179611944</v>
      </c>
      <c r="G18" s="98">
        <v>37.465669470715298</v>
      </c>
      <c r="H18" s="98">
        <v>1201.014649632544</v>
      </c>
      <c r="I18" s="98">
        <v>1357.3186837007904</v>
      </c>
      <c r="J18" s="98">
        <v>99.124844122057596</v>
      </c>
      <c r="K18" s="98">
        <v>1072.3958651362932</v>
      </c>
      <c r="L18" s="98">
        <v>1485.9374681970412</v>
      </c>
    </row>
    <row r="19" spans="1:12" x14ac:dyDescent="0.35">
      <c r="A19" s="179" t="s">
        <v>338</v>
      </c>
      <c r="B19" s="185">
        <v>1</v>
      </c>
      <c r="C19" s="98">
        <v>1272</v>
      </c>
      <c r="D19" s="98">
        <v>1279.1666666666672</v>
      </c>
      <c r="E19" s="98">
        <v>-7.1666666666671972</v>
      </c>
      <c r="F19" s="98">
        <v>-7.8092276377928968E-2</v>
      </c>
      <c r="G19" s="98">
        <v>37.465669470715298</v>
      </c>
      <c r="H19" s="98">
        <v>1201.014649632544</v>
      </c>
      <c r="I19" s="98">
        <v>1357.3186837007904</v>
      </c>
      <c r="J19" s="98">
        <v>99.124844122057596</v>
      </c>
      <c r="K19" s="98">
        <v>1072.3958651362932</v>
      </c>
      <c r="L19" s="98">
        <v>1485.9374681970412</v>
      </c>
    </row>
    <row r="20" spans="1:12" x14ac:dyDescent="0.35">
      <c r="A20" s="179" t="s">
        <v>339</v>
      </c>
      <c r="B20" s="185">
        <v>1</v>
      </c>
      <c r="C20" s="98">
        <v>1352</v>
      </c>
      <c r="D20" s="98">
        <v>1316.1666666666667</v>
      </c>
      <c r="E20" s="98">
        <v>35.833333333333258</v>
      </c>
      <c r="F20" s="98">
        <v>0.3904613818896151</v>
      </c>
      <c r="G20" s="98">
        <v>37.465669470715298</v>
      </c>
      <c r="H20" s="98">
        <v>1238.0146496325435</v>
      </c>
      <c r="I20" s="98">
        <v>1394.31868370079</v>
      </c>
      <c r="J20" s="98">
        <v>99.12484412205761</v>
      </c>
      <c r="K20" s="98">
        <v>1109.3958651362927</v>
      </c>
      <c r="L20" s="98">
        <v>1522.9374681970407</v>
      </c>
    </row>
    <row r="21" spans="1:12" x14ac:dyDescent="0.35">
      <c r="A21" s="179" t="s">
        <v>340</v>
      </c>
      <c r="B21" s="185">
        <v>1</v>
      </c>
      <c r="C21" s="98">
        <v>1194</v>
      </c>
      <c r="D21" s="98">
        <v>1316.1666666666667</v>
      </c>
      <c r="E21" s="98">
        <v>-122.16666666666674</v>
      </c>
      <c r="F21" s="98">
        <v>-1.3312008973259939</v>
      </c>
      <c r="G21" s="98">
        <v>37.465669470715298</v>
      </c>
      <c r="H21" s="98">
        <v>1238.0146496325435</v>
      </c>
      <c r="I21" s="98">
        <v>1394.31868370079</v>
      </c>
      <c r="J21" s="98">
        <v>99.12484412205761</v>
      </c>
      <c r="K21" s="98">
        <v>1109.3958651362927</v>
      </c>
      <c r="L21" s="98">
        <v>1522.9374681970407</v>
      </c>
    </row>
    <row r="22" spans="1:12" x14ac:dyDescent="0.35">
      <c r="A22" s="179" t="s">
        <v>341</v>
      </c>
      <c r="B22" s="185">
        <v>1</v>
      </c>
      <c r="C22" s="98">
        <v>1398</v>
      </c>
      <c r="D22" s="98">
        <v>1316.1666666666667</v>
      </c>
      <c r="E22" s="98">
        <v>81.833333333333258</v>
      </c>
      <c r="F22" s="98">
        <v>0.89170483026884306</v>
      </c>
      <c r="G22" s="98">
        <v>37.465669470715298</v>
      </c>
      <c r="H22" s="98">
        <v>1238.0146496325435</v>
      </c>
      <c r="I22" s="98">
        <v>1394.31868370079</v>
      </c>
      <c r="J22" s="98">
        <v>99.12484412205761</v>
      </c>
      <c r="K22" s="98">
        <v>1109.3958651362927</v>
      </c>
      <c r="L22" s="98">
        <v>1522.9374681970407</v>
      </c>
    </row>
    <row r="23" spans="1:12" x14ac:dyDescent="0.35">
      <c r="A23" s="179" t="s">
        <v>342</v>
      </c>
      <c r="B23" s="185">
        <v>1</v>
      </c>
      <c r="C23" s="98">
        <v>1431</v>
      </c>
      <c r="D23" s="98">
        <v>1316.1666666666667</v>
      </c>
      <c r="E23" s="98">
        <v>114.83333333333326</v>
      </c>
      <c r="F23" s="98">
        <v>1.2512925214974195</v>
      </c>
      <c r="G23" s="98">
        <v>37.465669470715298</v>
      </c>
      <c r="H23" s="98">
        <v>1238.0146496325435</v>
      </c>
      <c r="I23" s="98">
        <v>1394.31868370079</v>
      </c>
      <c r="J23" s="98">
        <v>99.12484412205761</v>
      </c>
      <c r="K23" s="98">
        <v>1109.3958651362927</v>
      </c>
      <c r="L23" s="98">
        <v>1522.9374681970407</v>
      </c>
    </row>
    <row r="24" spans="1:12" x14ac:dyDescent="0.35">
      <c r="A24" s="179" t="s">
        <v>343</v>
      </c>
      <c r="B24" s="185">
        <v>1</v>
      </c>
      <c r="C24" s="98">
        <v>1264</v>
      </c>
      <c r="D24" s="98">
        <v>1316.1666666666667</v>
      </c>
      <c r="E24" s="98">
        <v>-52.166666666666742</v>
      </c>
      <c r="F24" s="98">
        <v>-0.56843912805325569</v>
      </c>
      <c r="G24" s="98">
        <v>37.465669470715298</v>
      </c>
      <c r="H24" s="98">
        <v>1238.0146496325435</v>
      </c>
      <c r="I24" s="98">
        <v>1394.31868370079</v>
      </c>
      <c r="J24" s="98">
        <v>99.12484412205761</v>
      </c>
      <c r="K24" s="98">
        <v>1109.3958651362927</v>
      </c>
      <c r="L24" s="98">
        <v>1522.9374681970407</v>
      </c>
    </row>
    <row r="25" spans="1:12" ht="16" thickBot="1" x14ac:dyDescent="0.4">
      <c r="A25" s="197" t="s">
        <v>344</v>
      </c>
      <c r="B25" s="186">
        <v>1</v>
      </c>
      <c r="C25" s="99">
        <v>1258</v>
      </c>
      <c r="D25" s="99">
        <v>1316.1666666666667</v>
      </c>
      <c r="E25" s="99">
        <v>-58.166666666666742</v>
      </c>
      <c r="F25" s="99">
        <v>-0.63381870827663322</v>
      </c>
      <c r="G25" s="99">
        <v>37.465669470715298</v>
      </c>
      <c r="H25" s="99">
        <v>1238.0146496325435</v>
      </c>
      <c r="I25" s="99">
        <v>1394.31868370079</v>
      </c>
      <c r="J25" s="99">
        <v>99.12484412205761</v>
      </c>
      <c r="K25" s="99">
        <v>1109.3958651362927</v>
      </c>
      <c r="L25" s="99">
        <v>1522.9374681970407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EB2B5-6FC5-4B1C-9612-5AC503688DDE}">
  <sheetPr codeName="XLSTAT_20240327_110350_1">
    <tabColor rgb="FF007800"/>
  </sheetPr>
  <dimension ref="B1:J296"/>
  <sheetViews>
    <sheetView showGridLines="0" topLeftCell="A281" zoomScaleNormal="100" workbookViewId="0">
      <selection activeCell="I297" sqref="I297"/>
    </sheetView>
  </sheetViews>
  <sheetFormatPr defaultRowHeight="15.5" x14ac:dyDescent="0.35"/>
  <cols>
    <col min="1" max="1" width="4.58203125" customWidth="1"/>
    <col min="2" max="2" width="8.6640625" customWidth="1"/>
  </cols>
  <sheetData>
    <row r="1" spans="2:9" x14ac:dyDescent="0.35">
      <c r="B1" t="s">
        <v>383</v>
      </c>
    </row>
    <row r="2" spans="2:9" x14ac:dyDescent="0.35">
      <c r="B2" t="s">
        <v>366</v>
      </c>
    </row>
    <row r="3" spans="2:9" x14ac:dyDescent="0.35">
      <c r="B3" t="s">
        <v>367</v>
      </c>
    </row>
    <row r="4" spans="2:9" x14ac:dyDescent="0.35">
      <c r="B4" t="s">
        <v>178</v>
      </c>
    </row>
    <row r="5" spans="2:9" x14ac:dyDescent="0.35">
      <c r="B5" t="s">
        <v>179</v>
      </c>
    </row>
    <row r="6" spans="2:9" x14ac:dyDescent="0.35">
      <c r="B6" t="s">
        <v>180</v>
      </c>
    </row>
    <row r="7" spans="2:9" x14ac:dyDescent="0.35">
      <c r="B7" t="s">
        <v>181</v>
      </c>
    </row>
    <row r="8" spans="2:9" ht="38" customHeight="1" x14ac:dyDescent="0.35"/>
    <row r="9" spans="2:9" ht="16" customHeight="1" x14ac:dyDescent="0.35">
      <c r="B9" s="58"/>
    </row>
    <row r="12" spans="2:9" x14ac:dyDescent="0.35">
      <c r="B12" t="s">
        <v>182</v>
      </c>
    </row>
    <row r="13" spans="2:9" ht="16" thickBot="1" x14ac:dyDescent="0.4"/>
    <row r="14" spans="2:9" ht="31" customHeight="1" x14ac:dyDescent="0.35">
      <c r="B14" s="82" t="s">
        <v>183</v>
      </c>
      <c r="C14" s="83" t="s">
        <v>184</v>
      </c>
      <c r="D14" s="83" t="s">
        <v>185</v>
      </c>
      <c r="E14" s="83" t="s">
        <v>186</v>
      </c>
      <c r="F14" s="83" t="s">
        <v>187</v>
      </c>
      <c r="G14" s="83" t="s">
        <v>188</v>
      </c>
      <c r="H14" s="83" t="s">
        <v>189</v>
      </c>
      <c r="I14" s="83" t="s">
        <v>190</v>
      </c>
    </row>
    <row r="15" spans="2:9" ht="16" thickBot="1" x14ac:dyDescent="0.4">
      <c r="B15" s="84" t="s">
        <v>364</v>
      </c>
      <c r="C15" s="85">
        <v>24</v>
      </c>
      <c r="D15" s="85">
        <v>0</v>
      </c>
      <c r="E15" s="85">
        <v>24</v>
      </c>
      <c r="F15" s="86">
        <v>38.604651162790681</v>
      </c>
      <c r="G15" s="86">
        <v>55.964087216759303</v>
      </c>
      <c r="H15" s="86">
        <v>46.666555775548709</v>
      </c>
      <c r="I15" s="86">
        <v>4.5857657790908108</v>
      </c>
    </row>
    <row r="18" spans="2:7" x14ac:dyDescent="0.35">
      <c r="B18" t="s">
        <v>191</v>
      </c>
    </row>
    <row r="19" spans="2:7" ht="16" thickBot="1" x14ac:dyDescent="0.4"/>
    <row r="20" spans="2:7" ht="31" x14ac:dyDescent="0.35">
      <c r="B20" s="83" t="s">
        <v>183</v>
      </c>
      <c r="C20" s="83" t="s">
        <v>193</v>
      </c>
      <c r="D20" s="83" t="s">
        <v>194</v>
      </c>
      <c r="E20" s="83" t="s">
        <v>195</v>
      </c>
      <c r="F20" s="83" t="s">
        <v>196</v>
      </c>
    </row>
    <row r="21" spans="2:7" x14ac:dyDescent="0.35">
      <c r="B21" s="91" t="s">
        <v>0</v>
      </c>
      <c r="C21" s="94" t="s">
        <v>70</v>
      </c>
      <c r="D21" s="88">
        <v>6</v>
      </c>
      <c r="E21" s="88">
        <v>6</v>
      </c>
      <c r="F21" s="97">
        <v>25</v>
      </c>
    </row>
    <row r="22" spans="2:7" x14ac:dyDescent="0.35">
      <c r="B22" s="92" t="s">
        <v>192</v>
      </c>
      <c r="C22" s="95" t="s">
        <v>73</v>
      </c>
      <c r="D22" s="89">
        <v>6</v>
      </c>
      <c r="E22" s="89">
        <v>6</v>
      </c>
      <c r="F22" s="98">
        <v>25</v>
      </c>
    </row>
    <row r="23" spans="2:7" x14ac:dyDescent="0.35">
      <c r="B23" s="92" t="s">
        <v>192</v>
      </c>
      <c r="C23" s="95" t="s">
        <v>71</v>
      </c>
      <c r="D23" s="89">
        <v>6</v>
      </c>
      <c r="E23" s="89">
        <v>6</v>
      </c>
      <c r="F23" s="98">
        <v>25</v>
      </c>
    </row>
    <row r="24" spans="2:7" ht="16" thickBot="1" x14ac:dyDescent="0.4">
      <c r="B24" s="93" t="s">
        <v>192</v>
      </c>
      <c r="C24" s="96" t="s">
        <v>72</v>
      </c>
      <c r="D24" s="90">
        <v>6</v>
      </c>
      <c r="E24" s="90">
        <v>6</v>
      </c>
      <c r="F24" s="99">
        <v>25</v>
      </c>
    </row>
    <row r="25" spans="2:7" x14ac:dyDescent="0.35">
      <c r="B25" s="100"/>
      <c r="C25" s="100"/>
      <c r="D25" s="100"/>
      <c r="E25" s="100"/>
      <c r="F25" s="100"/>
    </row>
    <row r="27" spans="2:7" x14ac:dyDescent="0.35">
      <c r="B27" s="1" t="s">
        <v>197</v>
      </c>
    </row>
    <row r="28" spans="2:7" ht="16" thickBot="1" x14ac:dyDescent="0.4"/>
    <row r="29" spans="2:7" ht="31" x14ac:dyDescent="0.35">
      <c r="B29" s="82"/>
      <c r="C29" s="102" t="s">
        <v>198</v>
      </c>
      <c r="D29" s="102" t="s">
        <v>199</v>
      </c>
      <c r="E29" s="102" t="s">
        <v>200</v>
      </c>
      <c r="F29" s="102" t="s">
        <v>201</v>
      </c>
      <c r="G29" s="103" t="s">
        <v>364</v>
      </c>
    </row>
    <row r="30" spans="2:7" x14ac:dyDescent="0.35">
      <c r="B30" s="104" t="s">
        <v>198</v>
      </c>
      <c r="C30" s="111">
        <v>1</v>
      </c>
      <c r="D30" s="106">
        <v>-0.33333333333333331</v>
      </c>
      <c r="E30" s="106">
        <v>-0.33333333333333331</v>
      </c>
      <c r="F30" s="106">
        <v>-0.33333333333333331</v>
      </c>
      <c r="G30" s="107">
        <v>-0.65383602229504967</v>
      </c>
    </row>
    <row r="31" spans="2:7" x14ac:dyDescent="0.35">
      <c r="B31" s="101" t="s">
        <v>199</v>
      </c>
      <c r="C31" s="108">
        <v>-0.33333333333333331</v>
      </c>
      <c r="D31" s="112">
        <v>1</v>
      </c>
      <c r="E31" s="108">
        <v>-0.33333333333333331</v>
      </c>
      <c r="F31" s="108">
        <v>-0.33333333333333331</v>
      </c>
      <c r="G31" s="109">
        <v>0.73708328645171961</v>
      </c>
    </row>
    <row r="32" spans="2:7" x14ac:dyDescent="0.35">
      <c r="B32" s="101" t="s">
        <v>200</v>
      </c>
      <c r="C32" s="108">
        <v>-0.33333333333333331</v>
      </c>
      <c r="D32" s="108">
        <v>-0.33333333333333331</v>
      </c>
      <c r="E32" s="112">
        <v>1</v>
      </c>
      <c r="F32" s="108">
        <v>-0.33333333333333331</v>
      </c>
      <c r="G32" s="109">
        <v>-0.2517579932103397</v>
      </c>
    </row>
    <row r="33" spans="2:7" x14ac:dyDescent="0.35">
      <c r="B33" s="101" t="s">
        <v>201</v>
      </c>
      <c r="C33" s="108">
        <v>-0.33333333333333331</v>
      </c>
      <c r="D33" s="108">
        <v>-0.33333333333333331</v>
      </c>
      <c r="E33" s="108">
        <v>-0.33333333333333331</v>
      </c>
      <c r="F33" s="112">
        <v>1</v>
      </c>
      <c r="G33" s="109">
        <v>0.16851072905367567</v>
      </c>
    </row>
    <row r="34" spans="2:7" ht="16" thickBot="1" x14ac:dyDescent="0.4">
      <c r="B34" s="105" t="s">
        <v>364</v>
      </c>
      <c r="C34" s="110">
        <v>-0.65383602229504967</v>
      </c>
      <c r="D34" s="110">
        <v>0.73708328645171961</v>
      </c>
      <c r="E34" s="110">
        <v>-0.2517579932103397</v>
      </c>
      <c r="F34" s="110">
        <v>0.16851072905367567</v>
      </c>
      <c r="G34" s="113">
        <v>1</v>
      </c>
    </row>
    <row r="37" spans="2:7" x14ac:dyDescent="0.35">
      <c r="B37" s="1" t="s">
        <v>368</v>
      </c>
    </row>
    <row r="39" spans="2:7" x14ac:dyDescent="0.35">
      <c r="B39" t="s">
        <v>369</v>
      </c>
    </row>
    <row r="40" spans="2:7" ht="16" thickBot="1" x14ac:dyDescent="0.4"/>
    <row r="41" spans="2:7" x14ac:dyDescent="0.35">
      <c r="B41" s="114" t="s">
        <v>184</v>
      </c>
      <c r="C41" s="116">
        <v>24</v>
      </c>
    </row>
    <row r="42" spans="2:7" x14ac:dyDescent="0.35">
      <c r="B42" s="81" t="s">
        <v>205</v>
      </c>
      <c r="C42" s="89">
        <v>24</v>
      </c>
    </row>
    <row r="43" spans="2:7" x14ac:dyDescent="0.35">
      <c r="B43" s="81" t="s">
        <v>206</v>
      </c>
      <c r="C43" s="89">
        <v>20</v>
      </c>
    </row>
    <row r="44" spans="2:7" x14ac:dyDescent="0.35">
      <c r="B44" s="81" t="s">
        <v>207</v>
      </c>
      <c r="C44" s="98">
        <v>0.79692845112643296</v>
      </c>
    </row>
    <row r="45" spans="2:7" x14ac:dyDescent="0.35">
      <c r="B45" s="81" t="s">
        <v>208</v>
      </c>
      <c r="C45" s="98">
        <v>0.76646771879539788</v>
      </c>
    </row>
    <row r="46" spans="2:7" x14ac:dyDescent="0.35">
      <c r="B46" s="81" t="s">
        <v>209</v>
      </c>
      <c r="C46" s="98">
        <v>4.9110082062390994</v>
      </c>
    </row>
    <row r="47" spans="2:7" x14ac:dyDescent="0.35">
      <c r="B47" s="81" t="s">
        <v>210</v>
      </c>
      <c r="C47" s="98">
        <v>2.2160794674918813</v>
      </c>
    </row>
    <row r="48" spans="2:7" x14ac:dyDescent="0.35">
      <c r="B48" s="81" t="s">
        <v>211</v>
      </c>
      <c r="C48" s="98">
        <v>3.9061059491597403</v>
      </c>
    </row>
    <row r="49" spans="2:8" x14ac:dyDescent="0.35">
      <c r="B49" s="81" t="s">
        <v>212</v>
      </c>
      <c r="C49" s="98">
        <v>1.4951188858515245</v>
      </c>
    </row>
    <row r="50" spans="2:8" x14ac:dyDescent="0.35">
      <c r="B50" s="81" t="s">
        <v>213</v>
      </c>
      <c r="C50" s="98">
        <v>4</v>
      </c>
    </row>
    <row r="51" spans="2:8" x14ac:dyDescent="0.35">
      <c r="B51" s="81" t="s">
        <v>214</v>
      </c>
      <c r="C51" s="98">
        <v>41.819784830077396</v>
      </c>
    </row>
    <row r="52" spans="2:8" x14ac:dyDescent="0.35">
      <c r="B52" s="81" t="s">
        <v>215</v>
      </c>
      <c r="C52" s="98">
        <v>43.925047987972135</v>
      </c>
    </row>
    <row r="53" spans="2:8" x14ac:dyDescent="0.35">
      <c r="B53" s="81" t="s">
        <v>216</v>
      </c>
      <c r="C53" s="98">
        <v>46.532000151469177</v>
      </c>
    </row>
    <row r="54" spans="2:8" ht="16" thickBot="1" x14ac:dyDescent="0.4">
      <c r="B54" s="115" t="s">
        <v>217</v>
      </c>
      <c r="C54" s="99">
        <v>0.28430016842299394</v>
      </c>
    </row>
    <row r="57" spans="2:8" x14ac:dyDescent="0.35">
      <c r="B57" t="s">
        <v>370</v>
      </c>
    </row>
    <row r="58" spans="2:8" ht="16" thickBot="1" x14ac:dyDescent="0.4"/>
    <row r="59" spans="2:8" ht="46.5" x14ac:dyDescent="0.35">
      <c r="B59" s="82" t="s">
        <v>219</v>
      </c>
      <c r="C59" s="83" t="s">
        <v>206</v>
      </c>
      <c r="D59" s="83" t="s">
        <v>220</v>
      </c>
      <c r="E59" s="83" t="s">
        <v>221</v>
      </c>
      <c r="F59" s="83" t="s">
        <v>222</v>
      </c>
      <c r="G59" s="83" t="s">
        <v>223</v>
      </c>
      <c r="H59" s="83" t="s">
        <v>224</v>
      </c>
    </row>
    <row r="60" spans="2:8" x14ac:dyDescent="0.35">
      <c r="B60" s="117" t="s">
        <v>225</v>
      </c>
      <c r="C60" s="97">
        <v>3</v>
      </c>
      <c r="D60" s="97">
        <v>385.45253483086606</v>
      </c>
      <c r="E60" s="97">
        <v>128.48417827695536</v>
      </c>
      <c r="F60" s="97">
        <v>26.162484948350325</v>
      </c>
      <c r="G60" s="120">
        <v>3.9844507146165952E-7</v>
      </c>
      <c r="H60" s="94" t="s">
        <v>228</v>
      </c>
    </row>
    <row r="61" spans="2:8" x14ac:dyDescent="0.35">
      <c r="B61" s="81" t="s">
        <v>226</v>
      </c>
      <c r="C61" s="98">
        <v>20</v>
      </c>
      <c r="D61" s="98">
        <v>98.220164124781988</v>
      </c>
      <c r="E61" s="98">
        <v>4.9110082062390994</v>
      </c>
      <c r="F61" s="98"/>
      <c r="G61" s="121"/>
      <c r="H61" s="95" t="s">
        <v>192</v>
      </c>
    </row>
    <row r="62" spans="2:8" ht="16" thickBot="1" x14ac:dyDescent="0.4">
      <c r="B62" s="115" t="s">
        <v>227</v>
      </c>
      <c r="C62" s="99">
        <v>23</v>
      </c>
      <c r="D62" s="99">
        <v>483.67269895564806</v>
      </c>
      <c r="E62" s="99"/>
      <c r="F62" s="99"/>
      <c r="G62" s="122"/>
      <c r="H62" s="96" t="s">
        <v>192</v>
      </c>
    </row>
    <row r="63" spans="2:8" x14ac:dyDescent="0.35">
      <c r="B63" s="123" t="s">
        <v>229</v>
      </c>
    </row>
    <row r="64" spans="2:8" x14ac:dyDescent="0.35">
      <c r="B64" s="123" t="s">
        <v>230</v>
      </c>
    </row>
    <row r="67" spans="2:9" x14ac:dyDescent="0.35">
      <c r="B67" t="s">
        <v>371</v>
      </c>
    </row>
    <row r="68" spans="2:9" ht="16" thickBot="1" x14ac:dyDescent="0.4"/>
    <row r="69" spans="2:9" ht="46.5" x14ac:dyDescent="0.35">
      <c r="B69" s="82" t="s">
        <v>219</v>
      </c>
      <c r="C69" s="83" t="s">
        <v>232</v>
      </c>
      <c r="D69" s="83" t="s">
        <v>233</v>
      </c>
      <c r="E69" s="83" t="s">
        <v>234</v>
      </c>
      <c r="F69" s="83" t="s">
        <v>235</v>
      </c>
      <c r="G69" s="83" t="s">
        <v>236</v>
      </c>
      <c r="H69" s="83" t="s">
        <v>237</v>
      </c>
      <c r="I69" s="83" t="s">
        <v>224</v>
      </c>
    </row>
    <row r="70" spans="2:9" x14ac:dyDescent="0.35">
      <c r="B70" s="117" t="s">
        <v>238</v>
      </c>
      <c r="C70" s="97">
        <v>47.976818394914901</v>
      </c>
      <c r="D70" s="97">
        <v>0.90471065413562834</v>
      </c>
      <c r="E70" s="97">
        <v>53.030013712784829</v>
      </c>
      <c r="F70" s="120">
        <v>5.451111221014168E-23</v>
      </c>
      <c r="G70" s="97">
        <v>46.089625040256543</v>
      </c>
      <c r="H70" s="97">
        <v>49.864011749573258</v>
      </c>
      <c r="I70" s="94" t="s">
        <v>228</v>
      </c>
    </row>
    <row r="71" spans="2:9" x14ac:dyDescent="0.35">
      <c r="B71" s="81" t="s">
        <v>198</v>
      </c>
      <c r="C71" s="98">
        <v>-6.3941935003217276</v>
      </c>
      <c r="D71" s="98">
        <v>1.27945407710204</v>
      </c>
      <c r="E71" s="98">
        <v>-4.9975951577758533</v>
      </c>
      <c r="F71" s="121">
        <v>6.9111266388643955E-5</v>
      </c>
      <c r="G71" s="98">
        <v>-9.0630879372999562</v>
      </c>
      <c r="H71" s="98">
        <v>-3.7252990633434986</v>
      </c>
      <c r="I71" s="95" t="s">
        <v>228</v>
      </c>
    </row>
    <row r="72" spans="2:9" x14ac:dyDescent="0.35">
      <c r="B72" s="81" t="s">
        <v>199</v>
      </c>
      <c r="C72" s="98">
        <v>4.4209610423015322</v>
      </c>
      <c r="D72" s="98">
        <v>1.27945407710204</v>
      </c>
      <c r="E72" s="98">
        <v>3.4553495286950797</v>
      </c>
      <c r="F72" s="121">
        <v>2.5005113621496822E-3</v>
      </c>
      <c r="G72" s="98">
        <v>1.7520666053233032</v>
      </c>
      <c r="H72" s="98">
        <v>7.0898554792797608</v>
      </c>
      <c r="I72" s="95" t="s">
        <v>372</v>
      </c>
    </row>
    <row r="73" spans="2:9" x14ac:dyDescent="0.35">
      <c r="B73" s="81" t="s">
        <v>200</v>
      </c>
      <c r="C73" s="98">
        <v>-3.2678180194445674</v>
      </c>
      <c r="D73" s="98">
        <v>1.27945407710204</v>
      </c>
      <c r="E73" s="98">
        <v>-2.5540721452435138</v>
      </c>
      <c r="F73" s="121">
        <v>1.8910341108251627E-2</v>
      </c>
      <c r="G73" s="98">
        <v>-5.9367124564227964</v>
      </c>
      <c r="H73" s="98">
        <v>-0.59892358246633837</v>
      </c>
      <c r="I73" s="95" t="s">
        <v>330</v>
      </c>
    </row>
    <row r="74" spans="2:9" ht="16" thickBot="1" x14ac:dyDescent="0.4">
      <c r="B74" s="115" t="s">
        <v>201</v>
      </c>
      <c r="C74" s="99">
        <v>0</v>
      </c>
      <c r="D74" s="99">
        <v>0</v>
      </c>
      <c r="E74" s="99"/>
      <c r="F74" s="122"/>
      <c r="G74" s="99"/>
      <c r="H74" s="99"/>
      <c r="I74" s="96" t="s">
        <v>192</v>
      </c>
    </row>
    <row r="75" spans="2:9" x14ac:dyDescent="0.35">
      <c r="B75" s="123" t="s">
        <v>230</v>
      </c>
    </row>
    <row r="78" spans="2:9" x14ac:dyDescent="0.35">
      <c r="B78" t="s">
        <v>373</v>
      </c>
    </row>
    <row r="80" spans="2:9" x14ac:dyDescent="0.35">
      <c r="B80" t="s">
        <v>374</v>
      </c>
    </row>
    <row r="83" spans="2:9" x14ac:dyDescent="0.35">
      <c r="B83" t="s">
        <v>375</v>
      </c>
    </row>
    <row r="84" spans="2:9" ht="16" thickBot="1" x14ac:dyDescent="0.4"/>
    <row r="85" spans="2:9" ht="46.5" x14ac:dyDescent="0.35">
      <c r="B85" s="82" t="s">
        <v>219</v>
      </c>
      <c r="C85" s="83" t="s">
        <v>232</v>
      </c>
      <c r="D85" s="83" t="s">
        <v>233</v>
      </c>
      <c r="E85" s="83" t="s">
        <v>234</v>
      </c>
      <c r="F85" s="83" t="s">
        <v>235</v>
      </c>
      <c r="G85" s="83" t="s">
        <v>236</v>
      </c>
      <c r="H85" s="83" t="s">
        <v>237</v>
      </c>
      <c r="I85" s="83" t="s">
        <v>224</v>
      </c>
    </row>
    <row r="86" spans="2:9" x14ac:dyDescent="0.35">
      <c r="B86" s="117" t="s">
        <v>198</v>
      </c>
      <c r="C86" s="97">
        <v>-0.61676006351153956</v>
      </c>
      <c r="D86" s="97">
        <v>0.12341136967685566</v>
      </c>
      <c r="E86" s="97">
        <v>-4.9975951577758524</v>
      </c>
      <c r="F86" s="120">
        <v>6.9111266388643955E-5</v>
      </c>
      <c r="G86" s="97">
        <v>-0.87419166960438988</v>
      </c>
      <c r="H86" s="97">
        <v>-0.35932845741868918</v>
      </c>
      <c r="I86" s="94" t="s">
        <v>228</v>
      </c>
    </row>
    <row r="87" spans="2:9" x14ac:dyDescent="0.35">
      <c r="B87" s="81" t="s">
        <v>199</v>
      </c>
      <c r="C87" s="98">
        <v>0.42642941804853746</v>
      </c>
      <c r="D87" s="98">
        <v>0.12341136967685566</v>
      </c>
      <c r="E87" s="98">
        <v>3.4553495286950797</v>
      </c>
      <c r="F87" s="121">
        <v>2.5005113621496822E-3</v>
      </c>
      <c r="G87" s="98">
        <v>0.16899781195568708</v>
      </c>
      <c r="H87" s="98">
        <v>0.68386102414138783</v>
      </c>
      <c r="I87" s="95" t="s">
        <v>372</v>
      </c>
    </row>
    <row r="88" spans="2:9" x14ac:dyDescent="0.35">
      <c r="B88" s="81" t="s">
        <v>200</v>
      </c>
      <c r="C88" s="98">
        <v>-0.31520154169800707</v>
      </c>
      <c r="D88" s="98">
        <v>0.12341136967685566</v>
      </c>
      <c r="E88" s="98">
        <v>-2.5540721452435138</v>
      </c>
      <c r="F88" s="121">
        <v>1.8910341108251627E-2</v>
      </c>
      <c r="G88" s="98">
        <v>-0.5726331477908575</v>
      </c>
      <c r="H88" s="98">
        <v>-5.7769935605156697E-2</v>
      </c>
      <c r="I88" s="95" t="s">
        <v>330</v>
      </c>
    </row>
    <row r="89" spans="2:9" ht="16" thickBot="1" x14ac:dyDescent="0.4">
      <c r="B89" s="115" t="s">
        <v>201</v>
      </c>
      <c r="C89" s="99">
        <v>0</v>
      </c>
      <c r="D89" s="99">
        <v>0</v>
      </c>
      <c r="E89" s="99"/>
      <c r="F89" s="122"/>
      <c r="G89" s="99"/>
      <c r="H89" s="99"/>
      <c r="I89" s="96" t="s">
        <v>192</v>
      </c>
    </row>
    <row r="90" spans="2:9" x14ac:dyDescent="0.35">
      <c r="B90" s="123" t="s">
        <v>230</v>
      </c>
    </row>
    <row r="109" spans="7:7" x14ac:dyDescent="0.35">
      <c r="G109" t="s">
        <v>242</v>
      </c>
    </row>
    <row r="128" spans="7:7" x14ac:dyDescent="0.35">
      <c r="G128" t="s">
        <v>242</v>
      </c>
    </row>
    <row r="147" spans="2:7" x14ac:dyDescent="0.35">
      <c r="G147" t="s">
        <v>242</v>
      </c>
    </row>
    <row r="150" spans="2:7" x14ac:dyDescent="0.35">
      <c r="B150" s="1" t="s">
        <v>269</v>
      </c>
    </row>
    <row r="152" spans="2:7" x14ac:dyDescent="0.35">
      <c r="B152" t="s">
        <v>377</v>
      </c>
    </row>
    <row r="153" spans="2:7" ht="16" thickBot="1" x14ac:dyDescent="0.4"/>
    <row r="154" spans="2:7" x14ac:dyDescent="0.35">
      <c r="B154" s="114" t="s">
        <v>271</v>
      </c>
      <c r="C154" s="124">
        <v>0.93069280134046539</v>
      </c>
    </row>
    <row r="155" spans="2:7" x14ac:dyDescent="0.35">
      <c r="B155" s="81" t="s">
        <v>272</v>
      </c>
      <c r="C155" s="119">
        <v>0.101026204616395</v>
      </c>
    </row>
    <row r="156" spans="2:7" ht="16" thickBot="1" x14ac:dyDescent="0.4">
      <c r="B156" s="115" t="s">
        <v>273</v>
      </c>
      <c r="C156" s="90">
        <v>0.05</v>
      </c>
    </row>
    <row r="158" spans="2:7" x14ac:dyDescent="0.35">
      <c r="B158" t="s">
        <v>274</v>
      </c>
    </row>
    <row r="159" spans="2:7" x14ac:dyDescent="0.35">
      <c r="B159" t="s">
        <v>275</v>
      </c>
    </row>
    <row r="160" spans="2:7" x14ac:dyDescent="0.35">
      <c r="B160" t="s">
        <v>276</v>
      </c>
    </row>
    <row r="161" spans="2:10" ht="15.5" customHeight="1" x14ac:dyDescent="0.35">
      <c r="B161" s="171" t="s">
        <v>277</v>
      </c>
      <c r="C161" s="171"/>
      <c r="D161" s="171"/>
      <c r="E161" s="171"/>
      <c r="F161" s="171"/>
      <c r="G161" s="171"/>
      <c r="H161" s="171"/>
      <c r="I161" s="171"/>
      <c r="J161" s="171"/>
    </row>
    <row r="162" spans="2:10" x14ac:dyDescent="0.35">
      <c r="B162" s="171"/>
      <c r="C162" s="171"/>
      <c r="D162" s="171"/>
      <c r="E162" s="171"/>
      <c r="F162" s="171"/>
      <c r="G162" s="171"/>
      <c r="H162" s="171"/>
      <c r="I162" s="171"/>
      <c r="J162" s="171"/>
    </row>
    <row r="165" spans="2:10" x14ac:dyDescent="0.35">
      <c r="B165" t="s">
        <v>378</v>
      </c>
    </row>
    <row r="166" spans="2:10" ht="16" thickBot="1" x14ac:dyDescent="0.4"/>
    <row r="167" spans="2:10" x14ac:dyDescent="0.35">
      <c r="B167" s="114" t="s">
        <v>222</v>
      </c>
      <c r="C167" s="124">
        <v>0.49281412851584344</v>
      </c>
    </row>
    <row r="168" spans="2:10" x14ac:dyDescent="0.35">
      <c r="B168" s="81" t="s">
        <v>279</v>
      </c>
      <c r="C168" s="87">
        <v>3</v>
      </c>
    </row>
    <row r="169" spans="2:10" x14ac:dyDescent="0.35">
      <c r="B169" s="81" t="s">
        <v>280</v>
      </c>
      <c r="C169" s="87">
        <v>20</v>
      </c>
    </row>
    <row r="170" spans="2:10" x14ac:dyDescent="0.35">
      <c r="B170" s="81" t="s">
        <v>272</v>
      </c>
      <c r="C170" s="119">
        <v>0.69128357071013224</v>
      </c>
    </row>
    <row r="171" spans="2:10" ht="16" thickBot="1" x14ac:dyDescent="0.4">
      <c r="B171" s="115" t="s">
        <v>273</v>
      </c>
      <c r="C171" s="90">
        <v>0.05</v>
      </c>
    </row>
    <row r="173" spans="2:10" x14ac:dyDescent="0.35">
      <c r="B173" t="s">
        <v>274</v>
      </c>
    </row>
    <row r="174" spans="2:10" x14ac:dyDescent="0.35">
      <c r="B174" t="s">
        <v>281</v>
      </c>
    </row>
    <row r="175" spans="2:10" x14ac:dyDescent="0.35">
      <c r="B175" t="s">
        <v>282</v>
      </c>
    </row>
    <row r="176" spans="2:10" ht="15.5" customHeight="1" x14ac:dyDescent="0.35">
      <c r="B176" s="171" t="s">
        <v>277</v>
      </c>
      <c r="C176" s="171"/>
      <c r="D176" s="171"/>
      <c r="E176" s="171"/>
      <c r="F176" s="171"/>
      <c r="G176" s="171"/>
      <c r="H176" s="171"/>
      <c r="I176" s="171"/>
      <c r="J176" s="171"/>
    </row>
    <row r="177" spans="2:10" x14ac:dyDescent="0.35">
      <c r="B177" s="171"/>
      <c r="C177" s="171"/>
      <c r="D177" s="171"/>
      <c r="E177" s="171"/>
      <c r="F177" s="171"/>
      <c r="G177" s="171"/>
      <c r="H177" s="171"/>
      <c r="I177" s="171"/>
      <c r="J177" s="171"/>
    </row>
    <row r="180" spans="2:10" x14ac:dyDescent="0.35">
      <c r="B180" t="s">
        <v>379</v>
      </c>
    </row>
    <row r="182" spans="2:10" x14ac:dyDescent="0.35">
      <c r="B182" s="172" t="s">
        <v>380</v>
      </c>
      <c r="C182" s="172"/>
      <c r="D182" s="172"/>
      <c r="E182" s="172"/>
      <c r="F182" s="172"/>
      <c r="G182" s="172"/>
      <c r="H182" s="172"/>
      <c r="I182" s="172"/>
    </row>
    <row r="183" spans="2:10" x14ac:dyDescent="0.35">
      <c r="B183" s="172"/>
      <c r="C183" s="172"/>
      <c r="D183" s="172"/>
      <c r="E183" s="172"/>
      <c r="F183" s="172"/>
      <c r="G183" s="172"/>
      <c r="H183" s="172"/>
      <c r="I183" s="172"/>
    </row>
    <row r="185" spans="2:10" x14ac:dyDescent="0.35">
      <c r="B185" s="172" t="s">
        <v>285</v>
      </c>
      <c r="C185" s="172"/>
      <c r="D185" s="172"/>
      <c r="E185" s="172"/>
      <c r="F185" s="172"/>
      <c r="G185" s="172"/>
      <c r="H185" s="172"/>
      <c r="I185" s="172"/>
    </row>
    <row r="186" spans="2:10" x14ac:dyDescent="0.35">
      <c r="B186" s="172"/>
      <c r="C186" s="172"/>
      <c r="D186" s="172"/>
      <c r="E186" s="172"/>
      <c r="F186" s="172"/>
      <c r="G186" s="172"/>
      <c r="H186" s="172"/>
      <c r="I186" s="172"/>
    </row>
    <row r="187" spans="2:10" x14ac:dyDescent="0.35">
      <c r="B187" s="172"/>
      <c r="C187" s="172"/>
      <c r="D187" s="172"/>
      <c r="E187" s="172"/>
      <c r="F187" s="172"/>
      <c r="G187" s="172"/>
      <c r="H187" s="172"/>
      <c r="I187" s="172"/>
    </row>
    <row r="191" spans="2:10" x14ac:dyDescent="0.35">
      <c r="B191" s="1" t="s">
        <v>286</v>
      </c>
    </row>
    <row r="209" spans="2:7" x14ac:dyDescent="0.35">
      <c r="G209" t="s">
        <v>242</v>
      </c>
    </row>
    <row r="212" spans="2:7" x14ac:dyDescent="0.35">
      <c r="B212" s="1" t="s">
        <v>381</v>
      </c>
    </row>
    <row r="213" spans="2:7" ht="16" thickBot="1" x14ac:dyDescent="0.4"/>
    <row r="214" spans="2:7" ht="31" customHeight="1" x14ac:dyDescent="0.35">
      <c r="B214" s="82" t="s">
        <v>289</v>
      </c>
      <c r="C214" s="83" t="s">
        <v>290</v>
      </c>
      <c r="D214" s="83" t="s">
        <v>291</v>
      </c>
      <c r="E214" s="83" t="s">
        <v>292</v>
      </c>
      <c r="F214" s="83" t="s">
        <v>293</v>
      </c>
      <c r="G214" s="83" t="s">
        <v>294</v>
      </c>
    </row>
    <row r="215" spans="2:7" x14ac:dyDescent="0.35">
      <c r="B215" s="117" t="s">
        <v>296</v>
      </c>
      <c r="C215" s="125">
        <v>10.81515454262326</v>
      </c>
      <c r="D215" s="125">
        <v>8.4529446864709321</v>
      </c>
      <c r="E215" s="125">
        <v>2.7989362191789064</v>
      </c>
      <c r="F215" s="130">
        <v>2.8014447939206377E-7</v>
      </c>
      <c r="G215" s="88" t="s">
        <v>305</v>
      </c>
    </row>
    <row r="216" spans="2:7" x14ac:dyDescent="0.35">
      <c r="B216" s="81" t="s">
        <v>297</v>
      </c>
      <c r="C216" s="126">
        <v>7.6887790617461</v>
      </c>
      <c r="D216" s="126">
        <v>6.0094216739385944</v>
      </c>
      <c r="E216" s="126">
        <v>2.7989362191789064</v>
      </c>
      <c r="F216" s="131">
        <v>3.926382669716677E-5</v>
      </c>
      <c r="G216" s="89" t="s">
        <v>305</v>
      </c>
    </row>
    <row r="217" spans="2:7" x14ac:dyDescent="0.35">
      <c r="B217" s="81" t="s">
        <v>298</v>
      </c>
      <c r="C217" s="126">
        <v>4.4209610423015322</v>
      </c>
      <c r="D217" s="126">
        <v>3.4553495286950797</v>
      </c>
      <c r="E217" s="126">
        <v>2.7989362191789064</v>
      </c>
      <c r="F217" s="131">
        <v>1.2289996905657352E-2</v>
      </c>
      <c r="G217" s="89" t="s">
        <v>305</v>
      </c>
    </row>
    <row r="218" spans="2:7" x14ac:dyDescent="0.35">
      <c r="B218" s="81" t="s">
        <v>300</v>
      </c>
      <c r="C218" s="126">
        <v>6.3941935003217276</v>
      </c>
      <c r="D218" s="126">
        <v>4.9975951577758533</v>
      </c>
      <c r="E218" s="126">
        <v>2.7989362191789064</v>
      </c>
      <c r="F218" s="131">
        <v>3.7264705668127451E-4</v>
      </c>
      <c r="G218" s="89" t="s">
        <v>305</v>
      </c>
    </row>
    <row r="219" spans="2:7" x14ac:dyDescent="0.35">
      <c r="B219" s="81" t="s">
        <v>301</v>
      </c>
      <c r="C219" s="126">
        <v>3.2678180194445674</v>
      </c>
      <c r="D219" s="126">
        <v>2.5540721452435138</v>
      </c>
      <c r="E219" s="126">
        <v>2.7989362191789064</v>
      </c>
      <c r="F219" s="128">
        <v>8.1516011557999812E-2</v>
      </c>
      <c r="G219" s="89" t="s">
        <v>357</v>
      </c>
    </row>
    <row r="220" spans="2:7" ht="16" thickBot="1" x14ac:dyDescent="0.4">
      <c r="B220" s="115" t="s">
        <v>303</v>
      </c>
      <c r="C220" s="127">
        <v>3.1263754808771602</v>
      </c>
      <c r="D220" s="127">
        <v>2.4435230125323391</v>
      </c>
      <c r="E220" s="127">
        <v>2.7989362191789064</v>
      </c>
      <c r="F220" s="129">
        <v>0.10079091676501695</v>
      </c>
      <c r="G220" s="90" t="s">
        <v>357</v>
      </c>
    </row>
    <row r="221" spans="2:7" x14ac:dyDescent="0.35">
      <c r="B221" t="s">
        <v>306</v>
      </c>
      <c r="E221" s="24">
        <v>3.9582935613800836</v>
      </c>
    </row>
    <row r="222" spans="2:7" x14ac:dyDescent="0.35">
      <c r="B222" t="s">
        <v>307</v>
      </c>
      <c r="E222" s="24">
        <v>3.5811103571770215</v>
      </c>
    </row>
    <row r="224" spans="2:7" ht="16" thickBot="1" x14ac:dyDescent="0.4"/>
    <row r="225" spans="2:6" x14ac:dyDescent="0.35">
      <c r="B225" s="82" t="s">
        <v>287</v>
      </c>
      <c r="C225" s="83" t="s">
        <v>189</v>
      </c>
      <c r="D225" s="173" t="s">
        <v>312</v>
      </c>
      <c r="E225" s="174"/>
      <c r="F225" s="174"/>
    </row>
    <row r="226" spans="2:6" x14ac:dyDescent="0.35">
      <c r="B226" s="117" t="s">
        <v>73</v>
      </c>
      <c r="C226" s="97">
        <v>52.397779437216435</v>
      </c>
      <c r="D226" s="97" t="s">
        <v>308</v>
      </c>
      <c r="E226" s="97"/>
      <c r="F226" s="97"/>
    </row>
    <row r="227" spans="2:6" x14ac:dyDescent="0.35">
      <c r="B227" s="81" t="s">
        <v>72</v>
      </c>
      <c r="C227" s="98">
        <v>47.976818394914901</v>
      </c>
      <c r="D227" s="98"/>
      <c r="E227" s="98" t="s">
        <v>309</v>
      </c>
      <c r="F227" s="98"/>
    </row>
    <row r="228" spans="2:6" x14ac:dyDescent="0.35">
      <c r="B228" s="81" t="s">
        <v>71</v>
      </c>
      <c r="C228" s="98">
        <v>44.709000375470332</v>
      </c>
      <c r="D228" s="98"/>
      <c r="E228" s="98" t="s">
        <v>309</v>
      </c>
      <c r="F228" s="98" t="s">
        <v>70</v>
      </c>
    </row>
    <row r="229" spans="2:6" ht="16" thickBot="1" x14ac:dyDescent="0.4">
      <c r="B229" s="115" t="s">
        <v>70</v>
      </c>
      <c r="C229" s="99">
        <v>41.582624894593174</v>
      </c>
      <c r="D229" s="99"/>
      <c r="E229" s="99"/>
      <c r="F229" s="99" t="s">
        <v>70</v>
      </c>
    </row>
    <row r="248" spans="2:7" x14ac:dyDescent="0.35">
      <c r="G248" t="s">
        <v>242</v>
      </c>
    </row>
    <row r="251" spans="2:7" x14ac:dyDescent="0.35">
      <c r="B251" s="1" t="s">
        <v>313</v>
      </c>
    </row>
    <row r="252" spans="2:7" ht="16" thickBot="1" x14ac:dyDescent="0.4"/>
    <row r="253" spans="2:7" x14ac:dyDescent="0.35">
      <c r="B253" s="116" t="s">
        <v>287</v>
      </c>
      <c r="C253" s="133" t="s">
        <v>382</v>
      </c>
      <c r="D253" s="175" t="s">
        <v>312</v>
      </c>
      <c r="E253" s="176"/>
      <c r="F253" s="176"/>
    </row>
    <row r="254" spans="2:7" x14ac:dyDescent="0.35">
      <c r="B254" s="12" t="s">
        <v>73</v>
      </c>
      <c r="C254" s="97">
        <v>52.397779437216435</v>
      </c>
      <c r="D254" s="97" t="s">
        <v>308</v>
      </c>
      <c r="E254" s="97"/>
      <c r="F254" s="97"/>
    </row>
    <row r="255" spans="2:7" x14ac:dyDescent="0.35">
      <c r="B255" t="s">
        <v>72</v>
      </c>
      <c r="C255" s="98">
        <v>47.976818394914901</v>
      </c>
      <c r="D255" s="98"/>
      <c r="E255" s="98" t="s">
        <v>309</v>
      </c>
      <c r="F255" s="98"/>
    </row>
    <row r="256" spans="2:7" x14ac:dyDescent="0.35">
      <c r="B256" t="s">
        <v>71</v>
      </c>
      <c r="C256" s="98">
        <v>44.709000375470332</v>
      </c>
      <c r="D256" s="98"/>
      <c r="E256" s="98" t="s">
        <v>309</v>
      </c>
      <c r="F256" s="98" t="s">
        <v>70</v>
      </c>
    </row>
    <row r="257" spans="2:6" ht="16" thickBot="1" x14ac:dyDescent="0.4">
      <c r="B257" s="134" t="s">
        <v>70</v>
      </c>
      <c r="C257" s="99">
        <v>41.582624894593174</v>
      </c>
      <c r="D257" s="99"/>
      <c r="E257" s="99"/>
      <c r="F257" s="99" t="s">
        <v>70</v>
      </c>
    </row>
    <row r="260" spans="2:6" x14ac:dyDescent="0.35">
      <c r="B260" s="1" t="s">
        <v>315</v>
      </c>
    </row>
    <row r="261" spans="2:6" ht="16" thickBot="1" x14ac:dyDescent="0.4"/>
    <row r="262" spans="2:6" ht="31" x14ac:dyDescent="0.35">
      <c r="B262" s="82" t="s">
        <v>287</v>
      </c>
      <c r="C262" s="83" t="s">
        <v>364</v>
      </c>
    </row>
    <row r="263" spans="2:6" x14ac:dyDescent="0.35">
      <c r="B263" s="117" t="s">
        <v>73</v>
      </c>
      <c r="C263" s="141">
        <v>52.397779437216435</v>
      </c>
    </row>
    <row r="264" spans="2:6" x14ac:dyDescent="0.35">
      <c r="B264" s="81" t="s">
        <v>72</v>
      </c>
      <c r="C264" s="142">
        <v>47.976818394914901</v>
      </c>
    </row>
    <row r="265" spans="2:6" x14ac:dyDescent="0.35">
      <c r="B265" s="81" t="s">
        <v>71</v>
      </c>
      <c r="C265" s="152">
        <v>44.709000375470332</v>
      </c>
    </row>
    <row r="266" spans="2:6" x14ac:dyDescent="0.35">
      <c r="B266" s="81" t="s">
        <v>70</v>
      </c>
      <c r="C266" s="143">
        <v>41.582624894593174</v>
      </c>
    </row>
    <row r="267" spans="2:6" x14ac:dyDescent="0.35">
      <c r="B267" s="117" t="s">
        <v>316</v>
      </c>
      <c r="C267" s="118">
        <v>3.9844507146165952E-7</v>
      </c>
    </row>
    <row r="268" spans="2:6" ht="16" thickBot="1" x14ac:dyDescent="0.4">
      <c r="B268" s="115" t="s">
        <v>294</v>
      </c>
      <c r="C268" s="135" t="s">
        <v>305</v>
      </c>
    </row>
    <row r="269" spans="2:6" x14ac:dyDescent="0.35">
      <c r="B269" s="100"/>
      <c r="C269" s="100"/>
    </row>
    <row r="271" spans="2:6" x14ac:dyDescent="0.35">
      <c r="B271" t="s">
        <v>317</v>
      </c>
    </row>
    <row r="272" spans="2:6" ht="16" thickBot="1" x14ac:dyDescent="0.4"/>
    <row r="273" spans="2:3" ht="31" x14ac:dyDescent="0.35">
      <c r="B273" s="82" t="s">
        <v>287</v>
      </c>
      <c r="C273" s="83" t="s">
        <v>364</v>
      </c>
    </row>
    <row r="274" spans="2:3" x14ac:dyDescent="0.35">
      <c r="B274" s="117" t="s">
        <v>73</v>
      </c>
      <c r="C274" s="150">
        <v>52.397779437216435</v>
      </c>
    </row>
    <row r="275" spans="2:3" x14ac:dyDescent="0.35">
      <c r="B275" s="81" t="s">
        <v>72</v>
      </c>
      <c r="C275" s="138">
        <v>47.976818394914901</v>
      </c>
    </row>
    <row r="276" spans="2:3" x14ac:dyDescent="0.35">
      <c r="B276" s="81" t="s">
        <v>71</v>
      </c>
      <c r="C276" s="139">
        <v>44.709000375470332</v>
      </c>
    </row>
    <row r="277" spans="2:3" ht="16" thickBot="1" x14ac:dyDescent="0.4">
      <c r="B277" s="115" t="s">
        <v>70</v>
      </c>
      <c r="C277" s="140">
        <v>41.582624894593174</v>
      </c>
    </row>
    <row r="296" spans="7:7" x14ac:dyDescent="0.35">
      <c r="G296" t="s">
        <v>242</v>
      </c>
    </row>
  </sheetData>
  <mergeCells count="6">
    <mergeCell ref="D253:F253"/>
    <mergeCell ref="B161:J162"/>
    <mergeCell ref="B176:J177"/>
    <mergeCell ref="B182:I183"/>
    <mergeCell ref="B185:I187"/>
    <mergeCell ref="D225:F225"/>
  </mergeCells>
  <pageMargins left="0.7" right="0.7" top="0.75" bottom="0.75" header="0.3" footer="0.3"/>
  <ignoredErrors>
    <ignoredError sqref="C21:C24" numberStoredAsText="1"/>
    <ignoredError sqref="A1"/>
  </ignoredErrors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93" r:id="rId3" name="DD495315">
              <controlPr defaultSize="0" autoFill="0" autoPict="0" macro="[0]!GoToResultsNew2703202411042483">
                <anchor moveWithCells="1">
                  <from>
                    <xdr:col>1</xdr:col>
                    <xdr:colOff>6350</xdr:colOff>
                    <xdr:row>7</xdr:row>
                    <xdr:rowOff>476250</xdr:rowOff>
                  </from>
                  <to>
                    <xdr:col>10</xdr:col>
                    <xdr:colOff>6350</xdr:colOff>
                    <xdr:row>8</xdr:row>
                    <xdr:rowOff>196850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2C60C-74F4-4977-AF51-86B59C0F0CA8}">
  <sheetPr codeName="XLSTAT_20240327_110609_1">
    <tabColor rgb="FF007800"/>
  </sheetPr>
  <dimension ref="B1:J297"/>
  <sheetViews>
    <sheetView showGridLines="0" topLeftCell="A287" zoomScaleNormal="100" workbookViewId="0">
      <selection activeCell="J301" sqref="J301"/>
    </sheetView>
  </sheetViews>
  <sheetFormatPr defaultRowHeight="15.5" x14ac:dyDescent="0.35"/>
  <cols>
    <col min="1" max="1" width="4.58203125" customWidth="1"/>
    <col min="2" max="2" width="8.6640625" customWidth="1"/>
  </cols>
  <sheetData>
    <row r="1" spans="2:9" x14ac:dyDescent="0.35">
      <c r="B1" t="s">
        <v>403</v>
      </c>
    </row>
    <row r="2" spans="2:9" x14ac:dyDescent="0.35">
      <c r="B2" t="s">
        <v>384</v>
      </c>
    </row>
    <row r="3" spans="2:9" x14ac:dyDescent="0.35">
      <c r="B3" t="s">
        <v>385</v>
      </c>
    </row>
    <row r="4" spans="2:9" x14ac:dyDescent="0.35">
      <c r="B4" t="s">
        <v>178</v>
      </c>
    </row>
    <row r="5" spans="2:9" x14ac:dyDescent="0.35">
      <c r="B5" t="s">
        <v>179</v>
      </c>
    </row>
    <row r="6" spans="2:9" x14ac:dyDescent="0.35">
      <c r="B6" t="s">
        <v>180</v>
      </c>
    </row>
    <row r="7" spans="2:9" x14ac:dyDescent="0.35">
      <c r="B7" t="s">
        <v>181</v>
      </c>
    </row>
    <row r="8" spans="2:9" ht="38" customHeight="1" x14ac:dyDescent="0.35"/>
    <row r="9" spans="2:9" ht="16" customHeight="1" x14ac:dyDescent="0.35">
      <c r="B9" s="58"/>
    </row>
    <row r="12" spans="2:9" x14ac:dyDescent="0.35">
      <c r="B12" t="s">
        <v>182</v>
      </c>
    </row>
    <row r="13" spans="2:9" ht="16" thickBot="1" x14ac:dyDescent="0.4"/>
    <row r="14" spans="2:9" ht="31" customHeight="1" x14ac:dyDescent="0.35">
      <c r="B14" s="82" t="s">
        <v>183</v>
      </c>
      <c r="C14" s="83" t="s">
        <v>184</v>
      </c>
      <c r="D14" s="83" t="s">
        <v>185</v>
      </c>
      <c r="E14" s="83" t="s">
        <v>186</v>
      </c>
      <c r="F14" s="83" t="s">
        <v>187</v>
      </c>
      <c r="G14" s="83" t="s">
        <v>188</v>
      </c>
      <c r="H14" s="83" t="s">
        <v>189</v>
      </c>
      <c r="I14" s="83" t="s">
        <v>190</v>
      </c>
    </row>
    <row r="15" spans="2:9" ht="16" thickBot="1" x14ac:dyDescent="0.4">
      <c r="B15" s="84" t="s">
        <v>365</v>
      </c>
      <c r="C15" s="85">
        <v>24</v>
      </c>
      <c r="D15" s="85">
        <v>0</v>
      </c>
      <c r="E15" s="85">
        <v>24</v>
      </c>
      <c r="F15" s="86">
        <v>42.79475982532751</v>
      </c>
      <c r="G15" s="86">
        <v>59.009009009009006</v>
      </c>
      <c r="H15" s="86">
        <v>52.25773905536883</v>
      </c>
      <c r="I15" s="86">
        <v>4.2641986284444116</v>
      </c>
    </row>
    <row r="18" spans="2:7" x14ac:dyDescent="0.35">
      <c r="B18" t="s">
        <v>191</v>
      </c>
    </row>
    <row r="19" spans="2:7" ht="16" thickBot="1" x14ac:dyDescent="0.4"/>
    <row r="20" spans="2:7" ht="31" x14ac:dyDescent="0.35">
      <c r="B20" s="83" t="s">
        <v>183</v>
      </c>
      <c r="C20" s="83" t="s">
        <v>193</v>
      </c>
      <c r="D20" s="83" t="s">
        <v>194</v>
      </c>
      <c r="E20" s="83" t="s">
        <v>195</v>
      </c>
      <c r="F20" s="83" t="s">
        <v>196</v>
      </c>
    </row>
    <row r="21" spans="2:7" x14ac:dyDescent="0.35">
      <c r="B21" s="91" t="s">
        <v>0</v>
      </c>
      <c r="C21" s="94" t="s">
        <v>70</v>
      </c>
      <c r="D21" s="88">
        <v>6</v>
      </c>
      <c r="E21" s="88">
        <v>6</v>
      </c>
      <c r="F21" s="97">
        <v>25</v>
      </c>
    </row>
    <row r="22" spans="2:7" x14ac:dyDescent="0.35">
      <c r="B22" s="92" t="s">
        <v>192</v>
      </c>
      <c r="C22" s="95" t="s">
        <v>73</v>
      </c>
      <c r="D22" s="89">
        <v>6</v>
      </c>
      <c r="E22" s="89">
        <v>6</v>
      </c>
      <c r="F22" s="98">
        <v>25</v>
      </c>
    </row>
    <row r="23" spans="2:7" x14ac:dyDescent="0.35">
      <c r="B23" s="92" t="s">
        <v>192</v>
      </c>
      <c r="C23" s="95" t="s">
        <v>71</v>
      </c>
      <c r="D23" s="89">
        <v>6</v>
      </c>
      <c r="E23" s="89">
        <v>6</v>
      </c>
      <c r="F23" s="98">
        <v>25</v>
      </c>
    </row>
    <row r="24" spans="2:7" ht="16" thickBot="1" x14ac:dyDescent="0.4">
      <c r="B24" s="93" t="s">
        <v>192</v>
      </c>
      <c r="C24" s="96" t="s">
        <v>72</v>
      </c>
      <c r="D24" s="90">
        <v>6</v>
      </c>
      <c r="E24" s="90">
        <v>6</v>
      </c>
      <c r="F24" s="99">
        <v>25</v>
      </c>
    </row>
    <row r="25" spans="2:7" x14ac:dyDescent="0.35">
      <c r="B25" s="100"/>
      <c r="C25" s="100"/>
      <c r="D25" s="100"/>
      <c r="E25" s="100"/>
      <c r="F25" s="100"/>
    </row>
    <row r="27" spans="2:7" x14ac:dyDescent="0.35">
      <c r="B27" s="1" t="s">
        <v>197</v>
      </c>
    </row>
    <row r="28" spans="2:7" ht="16" thickBot="1" x14ac:dyDescent="0.4"/>
    <row r="29" spans="2:7" ht="31" x14ac:dyDescent="0.35">
      <c r="B29" s="82"/>
      <c r="C29" s="102" t="s">
        <v>198</v>
      </c>
      <c r="D29" s="102" t="s">
        <v>199</v>
      </c>
      <c r="E29" s="102" t="s">
        <v>200</v>
      </c>
      <c r="F29" s="102" t="s">
        <v>201</v>
      </c>
      <c r="G29" s="103" t="s">
        <v>365</v>
      </c>
    </row>
    <row r="30" spans="2:7" x14ac:dyDescent="0.35">
      <c r="B30" s="104" t="s">
        <v>198</v>
      </c>
      <c r="C30" s="111">
        <v>1</v>
      </c>
      <c r="D30" s="106">
        <v>-0.33333333333333331</v>
      </c>
      <c r="E30" s="106">
        <v>-0.33333333333333331</v>
      </c>
      <c r="F30" s="106">
        <v>-0.33333333333333331</v>
      </c>
      <c r="G30" s="107">
        <v>0.67003190334765772</v>
      </c>
    </row>
    <row r="31" spans="2:7" x14ac:dyDescent="0.35">
      <c r="B31" s="101" t="s">
        <v>199</v>
      </c>
      <c r="C31" s="108">
        <v>-0.33333333333333331</v>
      </c>
      <c r="D31" s="112">
        <v>1</v>
      </c>
      <c r="E31" s="108">
        <v>-0.33333333333333331</v>
      </c>
      <c r="F31" s="108">
        <v>-0.33333333333333331</v>
      </c>
      <c r="G31" s="109">
        <v>-0.55087461055034903</v>
      </c>
    </row>
    <row r="32" spans="2:7" x14ac:dyDescent="0.35">
      <c r="B32" s="101" t="s">
        <v>200</v>
      </c>
      <c r="C32" s="108">
        <v>-0.33333333333333331</v>
      </c>
      <c r="D32" s="108">
        <v>-0.33333333333333331</v>
      </c>
      <c r="E32" s="112">
        <v>1</v>
      </c>
      <c r="F32" s="108">
        <v>-0.33333333333333331</v>
      </c>
      <c r="G32" s="109">
        <v>0.23702498610712924</v>
      </c>
    </row>
    <row r="33" spans="2:7" x14ac:dyDescent="0.35">
      <c r="B33" s="101" t="s">
        <v>201</v>
      </c>
      <c r="C33" s="108">
        <v>-0.33333333333333331</v>
      </c>
      <c r="D33" s="108">
        <v>-0.33333333333333331</v>
      </c>
      <c r="E33" s="108">
        <v>-0.33333333333333331</v>
      </c>
      <c r="F33" s="112">
        <v>1</v>
      </c>
      <c r="G33" s="109">
        <v>-0.35618227890443743</v>
      </c>
    </row>
    <row r="34" spans="2:7" ht="16" thickBot="1" x14ac:dyDescent="0.4">
      <c r="B34" s="105" t="s">
        <v>365</v>
      </c>
      <c r="C34" s="110">
        <v>0.67003190334765772</v>
      </c>
      <c r="D34" s="110">
        <v>-0.55087461055034903</v>
      </c>
      <c r="E34" s="110">
        <v>0.23702498610712924</v>
      </c>
      <c r="F34" s="110">
        <v>-0.35618227890443743</v>
      </c>
      <c r="G34" s="113">
        <v>1</v>
      </c>
    </row>
    <row r="37" spans="2:7" x14ac:dyDescent="0.35">
      <c r="B37" s="1" t="s">
        <v>386</v>
      </c>
    </row>
    <row r="39" spans="2:7" x14ac:dyDescent="0.35">
      <c r="B39" t="s">
        <v>387</v>
      </c>
    </row>
    <row r="40" spans="2:7" ht="16" thickBot="1" x14ac:dyDescent="0.4"/>
    <row r="41" spans="2:7" x14ac:dyDescent="0.35">
      <c r="B41" s="114" t="s">
        <v>184</v>
      </c>
      <c r="C41" s="116">
        <v>24</v>
      </c>
    </row>
    <row r="42" spans="2:7" x14ac:dyDescent="0.35">
      <c r="B42" s="81" t="s">
        <v>205</v>
      </c>
      <c r="C42" s="89">
        <v>24</v>
      </c>
    </row>
    <row r="43" spans="2:7" x14ac:dyDescent="0.35">
      <c r="B43" s="81" t="s">
        <v>206</v>
      </c>
      <c r="C43" s="89">
        <v>20</v>
      </c>
    </row>
    <row r="44" spans="2:7" x14ac:dyDescent="0.35">
      <c r="B44" s="81" t="s">
        <v>207</v>
      </c>
      <c r="C44" s="98">
        <v>0.70158918592299546</v>
      </c>
    </row>
    <row r="45" spans="2:7" x14ac:dyDescent="0.35">
      <c r="B45" s="81" t="s">
        <v>208</v>
      </c>
      <c r="C45" s="98">
        <v>0.6568275638114448</v>
      </c>
    </row>
    <row r="46" spans="2:7" x14ac:dyDescent="0.35">
      <c r="B46" s="81" t="s">
        <v>209</v>
      </c>
      <c r="C46" s="98">
        <v>6.2400382248464847</v>
      </c>
    </row>
    <row r="47" spans="2:7" x14ac:dyDescent="0.35">
      <c r="B47" s="81" t="s">
        <v>210</v>
      </c>
      <c r="C47" s="98">
        <v>2.4980068504402633</v>
      </c>
    </row>
    <row r="48" spans="2:7" x14ac:dyDescent="0.35">
      <c r="B48" s="81" t="s">
        <v>211</v>
      </c>
      <c r="C48" s="98">
        <v>3.3633881528833407</v>
      </c>
    </row>
    <row r="49" spans="2:8" x14ac:dyDescent="0.35">
      <c r="B49" s="81" t="s">
        <v>212</v>
      </c>
      <c r="C49" s="98">
        <v>2.0678061528513147</v>
      </c>
    </row>
    <row r="50" spans="2:8" x14ac:dyDescent="0.35">
      <c r="B50" s="81" t="s">
        <v>213</v>
      </c>
      <c r="C50" s="98">
        <v>4</v>
      </c>
    </row>
    <row r="51" spans="2:8" x14ac:dyDescent="0.35">
      <c r="B51" s="81" t="s">
        <v>214</v>
      </c>
      <c r="C51" s="98">
        <v>47.567954032287183</v>
      </c>
    </row>
    <row r="52" spans="2:8" x14ac:dyDescent="0.35">
      <c r="B52" s="81" t="s">
        <v>215</v>
      </c>
      <c r="C52" s="98">
        <v>49.673217190181923</v>
      </c>
    </row>
    <row r="53" spans="2:8" x14ac:dyDescent="0.35">
      <c r="B53" s="81" t="s">
        <v>216</v>
      </c>
      <c r="C53" s="98">
        <v>52.280169353678964</v>
      </c>
    </row>
    <row r="54" spans="2:8" ht="16" thickBot="1" x14ac:dyDescent="0.4">
      <c r="B54" s="115" t="s">
        <v>217</v>
      </c>
      <c r="C54" s="99">
        <v>0.41777513970780633</v>
      </c>
    </row>
    <row r="57" spans="2:8" x14ac:dyDescent="0.35">
      <c r="B57" t="s">
        <v>388</v>
      </c>
    </row>
    <row r="58" spans="2:8" ht="16" thickBot="1" x14ac:dyDescent="0.4"/>
    <row r="59" spans="2:8" ht="46.5" x14ac:dyDescent="0.35">
      <c r="B59" s="82" t="s">
        <v>219</v>
      </c>
      <c r="C59" s="83" t="s">
        <v>206</v>
      </c>
      <c r="D59" s="83" t="s">
        <v>220</v>
      </c>
      <c r="E59" s="83" t="s">
        <v>221</v>
      </c>
      <c r="F59" s="83" t="s">
        <v>222</v>
      </c>
      <c r="G59" s="83" t="s">
        <v>223</v>
      </c>
      <c r="H59" s="83" t="s">
        <v>224</v>
      </c>
    </row>
    <row r="60" spans="2:8" x14ac:dyDescent="0.35">
      <c r="B60" s="117" t="s">
        <v>225</v>
      </c>
      <c r="C60" s="97">
        <v>3</v>
      </c>
      <c r="D60" s="97">
        <v>293.41720418809598</v>
      </c>
      <c r="E60" s="97">
        <v>97.805734729365327</v>
      </c>
      <c r="F60" s="97">
        <v>15.673899935408089</v>
      </c>
      <c r="G60" s="120">
        <v>1.7684056099368375E-5</v>
      </c>
      <c r="H60" s="94" t="s">
        <v>228</v>
      </c>
    </row>
    <row r="61" spans="2:8" x14ac:dyDescent="0.35">
      <c r="B61" s="81" t="s">
        <v>226</v>
      </c>
      <c r="C61" s="98">
        <v>20</v>
      </c>
      <c r="D61" s="98">
        <v>124.80076449692969</v>
      </c>
      <c r="E61" s="98">
        <v>6.2400382248464847</v>
      </c>
      <c r="F61" s="98"/>
      <c r="G61" s="121"/>
      <c r="H61" s="95" t="s">
        <v>192</v>
      </c>
    </row>
    <row r="62" spans="2:8" ht="16" thickBot="1" x14ac:dyDescent="0.4">
      <c r="B62" s="115" t="s">
        <v>227</v>
      </c>
      <c r="C62" s="99">
        <v>23</v>
      </c>
      <c r="D62" s="99">
        <v>418.21796868502565</v>
      </c>
      <c r="E62" s="99"/>
      <c r="F62" s="99"/>
      <c r="G62" s="122"/>
      <c r="H62" s="96" t="s">
        <v>192</v>
      </c>
    </row>
    <row r="63" spans="2:8" x14ac:dyDescent="0.35">
      <c r="B63" s="123" t="s">
        <v>229</v>
      </c>
    </row>
    <row r="64" spans="2:8" x14ac:dyDescent="0.35">
      <c r="B64" s="123" t="s">
        <v>230</v>
      </c>
    </row>
    <row r="67" spans="2:9" x14ac:dyDescent="0.35">
      <c r="B67" t="s">
        <v>389</v>
      </c>
    </row>
    <row r="68" spans="2:9" ht="16" thickBot="1" x14ac:dyDescent="0.4"/>
    <row r="69" spans="2:9" ht="46.5" x14ac:dyDescent="0.35">
      <c r="B69" s="82" t="s">
        <v>219</v>
      </c>
      <c r="C69" s="83" t="s">
        <v>232</v>
      </c>
      <c r="D69" s="83" t="s">
        <v>233</v>
      </c>
      <c r="E69" s="83" t="s">
        <v>234</v>
      </c>
      <c r="F69" s="83" t="s">
        <v>235</v>
      </c>
      <c r="G69" s="83" t="s">
        <v>236</v>
      </c>
      <c r="H69" s="83" t="s">
        <v>237</v>
      </c>
      <c r="I69" s="83" t="s">
        <v>224</v>
      </c>
    </row>
    <row r="70" spans="2:9" x14ac:dyDescent="0.35">
      <c r="B70" s="117" t="s">
        <v>238</v>
      </c>
      <c r="C70" s="97">
        <v>49.682434127263967</v>
      </c>
      <c r="D70" s="97">
        <v>1.0198070262592562</v>
      </c>
      <c r="E70" s="97">
        <v>48.717485610492012</v>
      </c>
      <c r="F70" s="120">
        <v>2.9363895431515141E-22</v>
      </c>
      <c r="G70" s="97">
        <v>47.55515394747087</v>
      </c>
      <c r="H70" s="97">
        <v>51.809714307057064</v>
      </c>
      <c r="I70" s="94" t="s">
        <v>228</v>
      </c>
    </row>
    <row r="71" spans="2:9" x14ac:dyDescent="0.35">
      <c r="B71" s="81" t="s">
        <v>198</v>
      </c>
      <c r="C71" s="98">
        <v>7.4198369693568491</v>
      </c>
      <c r="D71" s="98">
        <v>1.4422249275392154</v>
      </c>
      <c r="E71" s="98">
        <v>5.1447155209117668</v>
      </c>
      <c r="F71" s="121">
        <v>4.9324752939172711E-5</v>
      </c>
      <c r="G71" s="98">
        <v>4.4114084881259732</v>
      </c>
      <c r="H71" s="98">
        <v>10.428265450587725</v>
      </c>
      <c r="I71" s="95" t="s">
        <v>228</v>
      </c>
    </row>
    <row r="72" spans="2:9" x14ac:dyDescent="0.35">
      <c r="B72" s="81" t="s">
        <v>199</v>
      </c>
      <c r="C72" s="98">
        <v>-1.4076840731496973</v>
      </c>
      <c r="D72" s="98">
        <v>1.4422249275392154</v>
      </c>
      <c r="E72" s="98">
        <v>-0.97605029997057868</v>
      </c>
      <c r="F72" s="119">
        <v>0.34069850516062128</v>
      </c>
      <c r="G72" s="98">
        <v>-4.4161125543805726</v>
      </c>
      <c r="H72" s="98">
        <v>1.6007444080811781</v>
      </c>
      <c r="I72" s="95" t="s">
        <v>332</v>
      </c>
    </row>
    <row r="73" spans="2:9" x14ac:dyDescent="0.35">
      <c r="B73" s="81" t="s">
        <v>200</v>
      </c>
      <c r="C73" s="98">
        <v>4.2890668162122871</v>
      </c>
      <c r="D73" s="98">
        <v>1.4422249275392154</v>
      </c>
      <c r="E73" s="98">
        <v>2.9739236469379797</v>
      </c>
      <c r="F73" s="121">
        <v>7.5032075845327117E-3</v>
      </c>
      <c r="G73" s="98">
        <v>1.2806383349814117</v>
      </c>
      <c r="H73" s="98">
        <v>7.2974952974431631</v>
      </c>
      <c r="I73" s="95" t="s">
        <v>372</v>
      </c>
    </row>
    <row r="74" spans="2:9" ht="16" thickBot="1" x14ac:dyDescent="0.4">
      <c r="B74" s="115" t="s">
        <v>201</v>
      </c>
      <c r="C74" s="99">
        <v>0</v>
      </c>
      <c r="D74" s="99">
        <v>0</v>
      </c>
      <c r="E74" s="99"/>
      <c r="F74" s="122"/>
      <c r="G74" s="99"/>
      <c r="H74" s="99"/>
      <c r="I74" s="96" t="s">
        <v>192</v>
      </c>
    </row>
    <row r="75" spans="2:9" x14ac:dyDescent="0.35">
      <c r="B75" s="123" t="s">
        <v>230</v>
      </c>
    </row>
    <row r="78" spans="2:9" x14ac:dyDescent="0.35">
      <c r="B78" t="s">
        <v>390</v>
      </c>
    </row>
    <row r="80" spans="2:9" x14ac:dyDescent="0.35">
      <c r="B80" t="s">
        <v>391</v>
      </c>
    </row>
    <row r="83" spans="2:9" x14ac:dyDescent="0.35">
      <c r="B83" t="s">
        <v>392</v>
      </c>
    </row>
    <row r="84" spans="2:9" ht="16" thickBot="1" x14ac:dyDescent="0.4"/>
    <row r="85" spans="2:9" ht="46.5" x14ac:dyDescent="0.35">
      <c r="B85" s="82" t="s">
        <v>219</v>
      </c>
      <c r="C85" s="83" t="s">
        <v>232</v>
      </c>
      <c r="D85" s="83" t="s">
        <v>233</v>
      </c>
      <c r="E85" s="83" t="s">
        <v>234</v>
      </c>
      <c r="F85" s="83" t="s">
        <v>235</v>
      </c>
      <c r="G85" s="83" t="s">
        <v>236</v>
      </c>
      <c r="H85" s="83" t="s">
        <v>237</v>
      </c>
      <c r="I85" s="83" t="s">
        <v>224</v>
      </c>
    </row>
    <row r="86" spans="2:9" x14ac:dyDescent="0.35">
      <c r="B86" s="117" t="s">
        <v>198</v>
      </c>
      <c r="C86" s="97">
        <v>0.7696606366890717</v>
      </c>
      <c r="D86" s="97">
        <v>0.14960217597272887</v>
      </c>
      <c r="E86" s="97">
        <v>5.1447155209117676</v>
      </c>
      <c r="F86" s="120">
        <v>4.9324752939172711E-5</v>
      </c>
      <c r="G86" s="97">
        <v>0.45759596601499397</v>
      </c>
      <c r="H86" s="97">
        <v>1.0817253073631494</v>
      </c>
      <c r="I86" s="94" t="s">
        <v>228</v>
      </c>
    </row>
    <row r="87" spans="2:9" x14ac:dyDescent="0.35">
      <c r="B87" s="81" t="s">
        <v>199</v>
      </c>
      <c r="C87" s="98">
        <v>-0.14601924873443334</v>
      </c>
      <c r="D87" s="98">
        <v>0.14960217597272887</v>
      </c>
      <c r="E87" s="98">
        <v>-0.97605029997057879</v>
      </c>
      <c r="F87" s="119">
        <v>0.34069850516062128</v>
      </c>
      <c r="G87" s="98">
        <v>-0.45808391940851106</v>
      </c>
      <c r="H87" s="98">
        <v>0.16604542193964439</v>
      </c>
      <c r="I87" s="95" t="s">
        <v>332</v>
      </c>
    </row>
    <row r="88" spans="2:9" x14ac:dyDescent="0.35">
      <c r="B88" s="81" t="s">
        <v>200</v>
      </c>
      <c r="C88" s="98">
        <v>0.44490544875867533</v>
      </c>
      <c r="D88" s="98">
        <v>0.14960217597272887</v>
      </c>
      <c r="E88" s="98">
        <v>2.9739236469379802</v>
      </c>
      <c r="F88" s="121">
        <v>7.5032075845327117E-3</v>
      </c>
      <c r="G88" s="98">
        <v>0.1328407780845976</v>
      </c>
      <c r="H88" s="98">
        <v>0.75697011943275305</v>
      </c>
      <c r="I88" s="95" t="s">
        <v>372</v>
      </c>
    </row>
    <row r="89" spans="2:9" ht="16" thickBot="1" x14ac:dyDescent="0.4">
      <c r="B89" s="115" t="s">
        <v>201</v>
      </c>
      <c r="C89" s="99">
        <v>0</v>
      </c>
      <c r="D89" s="99">
        <v>0</v>
      </c>
      <c r="E89" s="99"/>
      <c r="F89" s="122"/>
      <c r="G89" s="99"/>
      <c r="H89" s="99"/>
      <c r="I89" s="96" t="s">
        <v>192</v>
      </c>
    </row>
    <row r="90" spans="2:9" x14ac:dyDescent="0.35">
      <c r="B90" s="123" t="s">
        <v>230</v>
      </c>
    </row>
    <row r="109" spans="7:7" x14ac:dyDescent="0.35">
      <c r="G109" t="s">
        <v>242</v>
      </c>
    </row>
    <row r="128" spans="7:7" x14ac:dyDescent="0.35">
      <c r="G128" t="s">
        <v>242</v>
      </c>
    </row>
    <row r="147" spans="2:7" x14ac:dyDescent="0.35">
      <c r="G147" t="s">
        <v>242</v>
      </c>
    </row>
    <row r="150" spans="2:7" x14ac:dyDescent="0.35">
      <c r="B150" s="1" t="s">
        <v>269</v>
      </c>
    </row>
    <row r="152" spans="2:7" x14ac:dyDescent="0.35">
      <c r="B152" t="s">
        <v>394</v>
      </c>
    </row>
    <row r="153" spans="2:7" ht="16" thickBot="1" x14ac:dyDescent="0.4"/>
    <row r="154" spans="2:7" x14ac:dyDescent="0.35">
      <c r="B154" s="114" t="s">
        <v>271</v>
      </c>
      <c r="C154" s="124">
        <v>0.89266376722300089</v>
      </c>
      <c r="D154" s="148"/>
    </row>
    <row r="155" spans="2:7" x14ac:dyDescent="0.35">
      <c r="B155" s="81" t="s">
        <v>272</v>
      </c>
      <c r="C155" s="121">
        <v>1.5094333786461189E-2</v>
      </c>
      <c r="D155" s="149" t="s">
        <v>330</v>
      </c>
    </row>
    <row r="156" spans="2:7" ht="16" thickBot="1" x14ac:dyDescent="0.4">
      <c r="B156" s="115" t="s">
        <v>273</v>
      </c>
      <c r="C156" s="90">
        <v>0.05</v>
      </c>
      <c r="D156" s="93"/>
    </row>
    <row r="157" spans="2:7" x14ac:dyDescent="0.35">
      <c r="B157" s="123" t="s">
        <v>349</v>
      </c>
    </row>
    <row r="159" spans="2:7" x14ac:dyDescent="0.35">
      <c r="B159" t="s">
        <v>274</v>
      </c>
    </row>
    <row r="160" spans="2:7" x14ac:dyDescent="0.35">
      <c r="B160" t="s">
        <v>275</v>
      </c>
    </row>
    <row r="161" spans="2:10" x14ac:dyDescent="0.35">
      <c r="B161" t="s">
        <v>276</v>
      </c>
    </row>
    <row r="162" spans="2:10" ht="15.5" customHeight="1" x14ac:dyDescent="0.35">
      <c r="B162" s="171" t="s">
        <v>395</v>
      </c>
      <c r="C162" s="171"/>
      <c r="D162" s="171"/>
      <c r="E162" s="171"/>
      <c r="F162" s="171"/>
      <c r="G162" s="171"/>
      <c r="H162" s="171"/>
      <c r="I162" s="171"/>
      <c r="J162" s="171"/>
    </row>
    <row r="163" spans="2:10" x14ac:dyDescent="0.35">
      <c r="B163" s="171"/>
      <c r="C163" s="171"/>
      <c r="D163" s="171"/>
      <c r="E163" s="171"/>
      <c r="F163" s="171"/>
      <c r="G163" s="171"/>
      <c r="H163" s="171"/>
      <c r="I163" s="171"/>
      <c r="J163" s="171"/>
    </row>
    <row r="166" spans="2:10" x14ac:dyDescent="0.35">
      <c r="B166" t="s">
        <v>396</v>
      </c>
    </row>
    <row r="167" spans="2:10" ht="16" thickBot="1" x14ac:dyDescent="0.4"/>
    <row r="168" spans="2:10" x14ac:dyDescent="0.35">
      <c r="B168" s="114" t="s">
        <v>222</v>
      </c>
      <c r="C168" s="124">
        <v>2.0158775037617409</v>
      </c>
    </row>
    <row r="169" spans="2:10" x14ac:dyDescent="0.35">
      <c r="B169" s="81" t="s">
        <v>279</v>
      </c>
      <c r="C169" s="87">
        <v>3</v>
      </c>
    </row>
    <row r="170" spans="2:10" x14ac:dyDescent="0.35">
      <c r="B170" s="81" t="s">
        <v>280</v>
      </c>
      <c r="C170" s="87">
        <v>20</v>
      </c>
    </row>
    <row r="171" spans="2:10" x14ac:dyDescent="0.35">
      <c r="B171" s="81" t="s">
        <v>272</v>
      </c>
      <c r="C171" s="119">
        <v>0.14409675217619208</v>
      </c>
    </row>
    <row r="172" spans="2:10" ht="16" thickBot="1" x14ac:dyDescent="0.4">
      <c r="B172" s="115" t="s">
        <v>273</v>
      </c>
      <c r="C172" s="90">
        <v>0.05</v>
      </c>
    </row>
    <row r="174" spans="2:10" x14ac:dyDescent="0.35">
      <c r="B174" t="s">
        <v>274</v>
      </c>
    </row>
    <row r="175" spans="2:10" x14ac:dyDescent="0.35">
      <c r="B175" t="s">
        <v>281</v>
      </c>
    </row>
    <row r="176" spans="2:10" x14ac:dyDescent="0.35">
      <c r="B176" t="s">
        <v>282</v>
      </c>
    </row>
    <row r="177" spans="2:10" ht="15.5" customHeight="1" x14ac:dyDescent="0.35">
      <c r="B177" s="171" t="s">
        <v>277</v>
      </c>
      <c r="C177" s="171"/>
      <c r="D177" s="171"/>
      <c r="E177" s="171"/>
      <c r="F177" s="171"/>
      <c r="G177" s="171"/>
      <c r="H177" s="171"/>
      <c r="I177" s="171"/>
      <c r="J177" s="171"/>
    </row>
    <row r="178" spans="2:10" x14ac:dyDescent="0.35">
      <c r="B178" s="171"/>
      <c r="C178" s="171"/>
      <c r="D178" s="171"/>
      <c r="E178" s="171"/>
      <c r="F178" s="171"/>
      <c r="G178" s="171"/>
      <c r="H178" s="171"/>
      <c r="I178" s="171"/>
      <c r="J178" s="171"/>
    </row>
    <row r="181" spans="2:10" x14ac:dyDescent="0.35">
      <c r="B181" t="s">
        <v>397</v>
      </c>
    </row>
    <row r="183" spans="2:10" x14ac:dyDescent="0.35">
      <c r="B183" s="172" t="s">
        <v>398</v>
      </c>
      <c r="C183" s="172"/>
      <c r="D183" s="172"/>
      <c r="E183" s="172"/>
      <c r="F183" s="172"/>
      <c r="G183" s="172"/>
      <c r="H183" s="172"/>
      <c r="I183" s="172"/>
    </row>
    <row r="184" spans="2:10" x14ac:dyDescent="0.35">
      <c r="B184" s="172"/>
      <c r="C184" s="172"/>
      <c r="D184" s="172"/>
      <c r="E184" s="172"/>
      <c r="F184" s="172"/>
      <c r="G184" s="172"/>
      <c r="H184" s="172"/>
      <c r="I184" s="172"/>
    </row>
    <row r="186" spans="2:10" x14ac:dyDescent="0.35">
      <c r="B186" s="172" t="s">
        <v>285</v>
      </c>
      <c r="C186" s="172"/>
      <c r="D186" s="172"/>
      <c r="E186" s="172"/>
      <c r="F186" s="172"/>
      <c r="G186" s="172"/>
      <c r="H186" s="172"/>
      <c r="I186" s="172"/>
    </row>
    <row r="187" spans="2:10" x14ac:dyDescent="0.35">
      <c r="B187" s="172"/>
      <c r="C187" s="172"/>
      <c r="D187" s="172"/>
      <c r="E187" s="172"/>
      <c r="F187" s="172"/>
      <c r="G187" s="172"/>
      <c r="H187" s="172"/>
      <c r="I187" s="172"/>
    </row>
    <row r="188" spans="2:10" x14ac:dyDescent="0.35">
      <c r="B188" s="172"/>
      <c r="C188" s="172"/>
      <c r="D188" s="172"/>
      <c r="E188" s="172"/>
      <c r="F188" s="172"/>
      <c r="G188" s="172"/>
      <c r="H188" s="172"/>
      <c r="I188" s="172"/>
    </row>
    <row r="192" spans="2:10" x14ac:dyDescent="0.35">
      <c r="B192" s="1" t="s">
        <v>286</v>
      </c>
    </row>
    <row r="210" spans="2:7" x14ac:dyDescent="0.35">
      <c r="G210" t="s">
        <v>242</v>
      </c>
    </row>
    <row r="213" spans="2:7" x14ac:dyDescent="0.35">
      <c r="B213" s="1" t="s">
        <v>399</v>
      </c>
    </row>
    <row r="214" spans="2:7" ht="16" thickBot="1" x14ac:dyDescent="0.4"/>
    <row r="215" spans="2:7" ht="31" customHeight="1" x14ac:dyDescent="0.35">
      <c r="B215" s="82" t="s">
        <v>289</v>
      </c>
      <c r="C215" s="83" t="s">
        <v>290</v>
      </c>
      <c r="D215" s="83" t="s">
        <v>291</v>
      </c>
      <c r="E215" s="83" t="s">
        <v>292</v>
      </c>
      <c r="F215" s="83" t="s">
        <v>293</v>
      </c>
      <c r="G215" s="83" t="s">
        <v>294</v>
      </c>
    </row>
    <row r="216" spans="2:7" x14ac:dyDescent="0.35">
      <c r="B216" s="117" t="s">
        <v>356</v>
      </c>
      <c r="C216" s="125">
        <v>8.8275210425065467</v>
      </c>
      <c r="D216" s="125">
        <v>6.1207658208823457</v>
      </c>
      <c r="E216" s="125">
        <v>2.7989362191789064</v>
      </c>
      <c r="F216" s="130">
        <v>3.0841593645747345E-5</v>
      </c>
      <c r="G216" s="88" t="s">
        <v>305</v>
      </c>
    </row>
    <row r="217" spans="2:7" x14ac:dyDescent="0.35">
      <c r="B217" s="81" t="s">
        <v>400</v>
      </c>
      <c r="C217" s="126">
        <v>7.4198369693568491</v>
      </c>
      <c r="D217" s="126">
        <v>5.1447155209117668</v>
      </c>
      <c r="E217" s="126">
        <v>2.7989362191789064</v>
      </c>
      <c r="F217" s="131">
        <v>2.6723699032948911E-4</v>
      </c>
      <c r="G217" s="89" t="s">
        <v>305</v>
      </c>
    </row>
    <row r="218" spans="2:7" x14ac:dyDescent="0.35">
      <c r="B218" s="81" t="s">
        <v>401</v>
      </c>
      <c r="C218" s="126">
        <v>3.130770153144562</v>
      </c>
      <c r="D218" s="126">
        <v>2.1707918739737866</v>
      </c>
      <c r="E218" s="126">
        <v>2.7989362191789064</v>
      </c>
      <c r="F218" s="128">
        <v>0.16566884768817891</v>
      </c>
      <c r="G218" s="89" t="s">
        <v>357</v>
      </c>
    </row>
    <row r="219" spans="2:7" x14ac:dyDescent="0.35">
      <c r="B219" s="81" t="s">
        <v>353</v>
      </c>
      <c r="C219" s="126">
        <v>5.6967508893619847</v>
      </c>
      <c r="D219" s="126">
        <v>3.9499739469085586</v>
      </c>
      <c r="E219" s="126">
        <v>2.7989362191789064</v>
      </c>
      <c r="F219" s="131">
        <v>4.0502655844915081E-3</v>
      </c>
      <c r="G219" s="89" t="s">
        <v>305</v>
      </c>
    </row>
    <row r="220" spans="2:7" x14ac:dyDescent="0.35">
      <c r="B220" s="81" t="s">
        <v>354</v>
      </c>
      <c r="C220" s="126">
        <v>4.2890668162122871</v>
      </c>
      <c r="D220" s="126">
        <v>2.9739236469379797</v>
      </c>
      <c r="E220" s="126">
        <v>2.7989362191789064</v>
      </c>
      <c r="F220" s="131">
        <v>3.4789512900177955E-2</v>
      </c>
      <c r="G220" s="89" t="s">
        <v>305</v>
      </c>
    </row>
    <row r="221" spans="2:7" ht="16" thickBot="1" x14ac:dyDescent="0.4">
      <c r="B221" s="115" t="s">
        <v>355</v>
      </c>
      <c r="C221" s="127">
        <v>1.4076840731496973</v>
      </c>
      <c r="D221" s="127">
        <v>0.97605029997057868</v>
      </c>
      <c r="E221" s="127">
        <v>2.7989362191789064</v>
      </c>
      <c r="F221" s="129">
        <v>0.76440497475238789</v>
      </c>
      <c r="G221" s="90" t="s">
        <v>357</v>
      </c>
    </row>
    <row r="222" spans="2:7" x14ac:dyDescent="0.35">
      <c r="B222" t="s">
        <v>306</v>
      </c>
      <c r="E222" s="24">
        <v>3.9582935613800836</v>
      </c>
    </row>
    <row r="223" spans="2:7" x14ac:dyDescent="0.35">
      <c r="B223" t="s">
        <v>307</v>
      </c>
      <c r="E223" s="24">
        <v>4.0366955858921836</v>
      </c>
    </row>
    <row r="225" spans="2:5" ht="16" thickBot="1" x14ac:dyDescent="0.4"/>
    <row r="226" spans="2:5" x14ac:dyDescent="0.35">
      <c r="B226" s="82" t="s">
        <v>287</v>
      </c>
      <c r="C226" s="83" t="s">
        <v>189</v>
      </c>
      <c r="D226" s="173" t="s">
        <v>312</v>
      </c>
      <c r="E226" s="174"/>
    </row>
    <row r="227" spans="2:5" x14ac:dyDescent="0.35">
      <c r="B227" s="117" t="s">
        <v>70</v>
      </c>
      <c r="C227" s="97">
        <v>57.102271096620818</v>
      </c>
      <c r="D227" s="97" t="s">
        <v>308</v>
      </c>
      <c r="E227" s="97"/>
    </row>
    <row r="228" spans="2:5" x14ac:dyDescent="0.35">
      <c r="B228" s="81" t="s">
        <v>71</v>
      </c>
      <c r="C228" s="98">
        <v>53.971500943476258</v>
      </c>
      <c r="D228" s="98" t="s">
        <v>308</v>
      </c>
      <c r="E228" s="98"/>
    </row>
    <row r="229" spans="2:5" x14ac:dyDescent="0.35">
      <c r="B229" s="81" t="s">
        <v>72</v>
      </c>
      <c r="C229" s="98">
        <v>49.682434127263967</v>
      </c>
      <c r="D229" s="98"/>
      <c r="E229" s="98" t="s">
        <v>309</v>
      </c>
    </row>
    <row r="230" spans="2:5" ht="16" thickBot="1" x14ac:dyDescent="0.4">
      <c r="B230" s="115" t="s">
        <v>73</v>
      </c>
      <c r="C230" s="99">
        <v>48.274750054114271</v>
      </c>
      <c r="D230" s="99"/>
      <c r="E230" s="99" t="s">
        <v>309</v>
      </c>
    </row>
    <row r="249" spans="2:7" x14ac:dyDescent="0.35">
      <c r="G249" t="s">
        <v>242</v>
      </c>
    </row>
    <row r="252" spans="2:7" x14ac:dyDescent="0.35">
      <c r="B252" s="1" t="s">
        <v>313</v>
      </c>
    </row>
    <row r="253" spans="2:7" ht="16" thickBot="1" x14ac:dyDescent="0.4"/>
    <row r="254" spans="2:7" x14ac:dyDescent="0.35">
      <c r="B254" s="116" t="s">
        <v>287</v>
      </c>
      <c r="C254" s="133" t="s">
        <v>402</v>
      </c>
      <c r="D254" s="175" t="s">
        <v>312</v>
      </c>
      <c r="E254" s="176"/>
    </row>
    <row r="255" spans="2:7" x14ac:dyDescent="0.35">
      <c r="B255" s="12" t="s">
        <v>70</v>
      </c>
      <c r="C255" s="97">
        <v>57.102271096620818</v>
      </c>
      <c r="D255" s="97" t="s">
        <v>308</v>
      </c>
      <c r="E255" s="97"/>
    </row>
    <row r="256" spans="2:7" x14ac:dyDescent="0.35">
      <c r="B256" t="s">
        <v>71</v>
      </c>
      <c r="C256" s="98">
        <v>53.971500943476258</v>
      </c>
      <c r="D256" s="98" t="s">
        <v>308</v>
      </c>
      <c r="E256" s="98"/>
    </row>
    <row r="257" spans="2:5" x14ac:dyDescent="0.35">
      <c r="B257" t="s">
        <v>72</v>
      </c>
      <c r="C257" s="98">
        <v>49.682434127263967</v>
      </c>
      <c r="D257" s="98"/>
      <c r="E257" s="98" t="s">
        <v>309</v>
      </c>
    </row>
    <row r="258" spans="2:5" ht="16" thickBot="1" x14ac:dyDescent="0.4">
      <c r="B258" s="134" t="s">
        <v>73</v>
      </c>
      <c r="C258" s="99">
        <v>48.274750054114271</v>
      </c>
      <c r="D258" s="99"/>
      <c r="E258" s="99" t="s">
        <v>309</v>
      </c>
    </row>
    <row r="261" spans="2:5" x14ac:dyDescent="0.35">
      <c r="B261" s="1" t="s">
        <v>315</v>
      </c>
    </row>
    <row r="262" spans="2:5" ht="16" thickBot="1" x14ac:dyDescent="0.4"/>
    <row r="263" spans="2:5" ht="31" x14ac:dyDescent="0.35">
      <c r="B263" s="82" t="s">
        <v>287</v>
      </c>
      <c r="C263" s="83" t="s">
        <v>365</v>
      </c>
    </row>
    <row r="264" spans="2:5" x14ac:dyDescent="0.35">
      <c r="B264" s="117" t="s">
        <v>70</v>
      </c>
      <c r="C264" s="141">
        <v>57.102271096620818</v>
      </c>
    </row>
    <row r="265" spans="2:5" x14ac:dyDescent="0.35">
      <c r="B265" s="81" t="s">
        <v>71</v>
      </c>
      <c r="C265" s="153">
        <v>53.971500943476258</v>
      </c>
    </row>
    <row r="266" spans="2:5" x14ac:dyDescent="0.35">
      <c r="B266" s="81" t="s">
        <v>72</v>
      </c>
      <c r="C266" s="142">
        <v>49.682434127263967</v>
      </c>
    </row>
    <row r="267" spans="2:5" x14ac:dyDescent="0.35">
      <c r="B267" s="81" t="s">
        <v>73</v>
      </c>
      <c r="C267" s="142">
        <v>48.274750054114271</v>
      </c>
    </row>
    <row r="268" spans="2:5" x14ac:dyDescent="0.35">
      <c r="B268" s="117" t="s">
        <v>316</v>
      </c>
      <c r="C268" s="118">
        <v>1.7684056099368375E-5</v>
      </c>
    </row>
    <row r="269" spans="2:5" ht="16" thickBot="1" x14ac:dyDescent="0.4">
      <c r="B269" s="115" t="s">
        <v>294</v>
      </c>
      <c r="C269" s="135" t="s">
        <v>305</v>
      </c>
    </row>
    <row r="270" spans="2:5" x14ac:dyDescent="0.35">
      <c r="B270" s="100"/>
      <c r="C270" s="100"/>
    </row>
    <row r="272" spans="2:5" x14ac:dyDescent="0.35">
      <c r="B272" t="s">
        <v>317</v>
      </c>
    </row>
    <row r="273" spans="2:3" ht="16" thickBot="1" x14ac:dyDescent="0.4"/>
    <row r="274" spans="2:3" ht="31" x14ac:dyDescent="0.35">
      <c r="B274" s="82" t="s">
        <v>287</v>
      </c>
      <c r="C274" s="83" t="s">
        <v>365</v>
      </c>
    </row>
    <row r="275" spans="2:3" x14ac:dyDescent="0.35">
      <c r="B275" s="117" t="s">
        <v>70</v>
      </c>
      <c r="C275" s="150">
        <v>57.102271096620818</v>
      </c>
    </row>
    <row r="276" spans="2:3" x14ac:dyDescent="0.35">
      <c r="B276" s="81" t="s">
        <v>71</v>
      </c>
      <c r="C276" s="138">
        <v>53.971500943476258</v>
      </c>
    </row>
    <row r="277" spans="2:3" x14ac:dyDescent="0.35">
      <c r="B277" s="81" t="s">
        <v>72</v>
      </c>
      <c r="C277" s="139">
        <v>49.682434127263967</v>
      </c>
    </row>
    <row r="278" spans="2:3" ht="16" thickBot="1" x14ac:dyDescent="0.4">
      <c r="B278" s="115" t="s">
        <v>73</v>
      </c>
      <c r="C278" s="140">
        <v>48.274750054114271</v>
      </c>
    </row>
    <row r="297" spans="7:7" x14ac:dyDescent="0.35">
      <c r="G297" t="s">
        <v>242</v>
      </c>
    </row>
  </sheetData>
  <mergeCells count="6">
    <mergeCell ref="D254:E254"/>
    <mergeCell ref="B162:J163"/>
    <mergeCell ref="B177:J178"/>
    <mergeCell ref="B183:I184"/>
    <mergeCell ref="B186:I188"/>
    <mergeCell ref="D226:E226"/>
  </mergeCells>
  <pageMargins left="0.7" right="0.7" top="0.75" bottom="0.75" header="0.3" footer="0.3"/>
  <pageSetup paperSize="9" orientation="portrait" r:id="rId1"/>
  <ignoredErrors>
    <ignoredError sqref="C21:C24" numberStoredAsText="1"/>
    <ignoredError sqref="A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7" r:id="rId4" name="DD268274">
              <controlPr defaultSize="0" autoFill="0" autoPict="0" macro="[0]!GoToResultsNew2703202411062826">
                <anchor moveWithCells="1">
                  <from>
                    <xdr:col>1</xdr:col>
                    <xdr:colOff>6350</xdr:colOff>
                    <xdr:row>7</xdr:row>
                    <xdr:rowOff>476250</xdr:rowOff>
                  </from>
                  <to>
                    <xdr:col>10</xdr:col>
                    <xdr:colOff>6350</xdr:colOff>
                    <xdr:row>8</xdr:row>
                    <xdr:rowOff>196850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AC8B3-7C08-4B00-B240-FF18B6B6FACD}">
  <sheetPr codeName="XLSTAT_20240327_110609_1_HID1"/>
  <dimension ref="A1:J70"/>
  <sheetViews>
    <sheetView showGridLines="0" workbookViewId="0">
      <selection activeCell="I2" sqref="I2"/>
    </sheetView>
  </sheetViews>
  <sheetFormatPr defaultRowHeight="15.5" x14ac:dyDescent="0.35"/>
  <sheetData>
    <row r="1" spans="1:10" x14ac:dyDescent="0.35">
      <c r="A1">
        <v>1</v>
      </c>
      <c r="C1">
        <f t="shared" ref="C1:C32" si="0">47.921649212414+(A1-1)*0.298566320341029</f>
        <v>47.921649212414003</v>
      </c>
      <c r="D1">
        <f t="shared" ref="D1:D32" si="1">0+1*C1-5.21075098042915*(1.04166666666667+(C1-52.2577390553688)^2/293.417204188096)^0.5</f>
        <v>42.442314835001611</v>
      </c>
      <c r="E1">
        <v>1</v>
      </c>
      <c r="G1">
        <f t="shared" ref="G1:G32" si="2">38.6198000432914+(E1-1)*0.433375728589182</f>
        <v>38.619800043291399</v>
      </c>
      <c r="H1">
        <f t="shared" ref="H1:H32" si="3">0+1*G1+5.21075098042915*(1.04166666666667+(G1-52.2577390553688)^2/293.417204188096)^0.5</f>
        <v>45.364761977846122</v>
      </c>
      <c r="I1" s="82" t="s">
        <v>287</v>
      </c>
      <c r="J1" s="83" t="s">
        <v>189</v>
      </c>
    </row>
    <row r="2" spans="1:10" x14ac:dyDescent="0.35">
      <c r="A2">
        <v>2</v>
      </c>
      <c r="C2">
        <f t="shared" si="0"/>
        <v>48.220215532755034</v>
      </c>
      <c r="D2">
        <f t="shared" si="1"/>
        <v>42.762033087716532</v>
      </c>
      <c r="E2">
        <v>2</v>
      </c>
      <c r="G2">
        <f t="shared" si="2"/>
        <v>39.053175771880582</v>
      </c>
      <c r="H2">
        <f t="shared" si="3"/>
        <v>45.71786179030105</v>
      </c>
      <c r="I2" s="117" t="s">
        <v>70</v>
      </c>
      <c r="J2" s="97">
        <v>57.102271096620818</v>
      </c>
    </row>
    <row r="3" spans="1:10" x14ac:dyDescent="0.35">
      <c r="A3">
        <v>3</v>
      </c>
      <c r="C3">
        <f t="shared" si="0"/>
        <v>48.518781853096058</v>
      </c>
      <c r="D3">
        <f t="shared" si="1"/>
        <v>43.080316645698282</v>
      </c>
      <c r="E3">
        <v>3</v>
      </c>
      <c r="G3">
        <f t="shared" si="2"/>
        <v>39.486551500469766</v>
      </c>
      <c r="H3">
        <f t="shared" si="3"/>
        <v>46.072622218759591</v>
      </c>
      <c r="I3" s="81" t="s">
        <v>73</v>
      </c>
      <c r="J3" s="98">
        <v>48.274750054114271</v>
      </c>
    </row>
    <row r="4" spans="1:10" x14ac:dyDescent="0.35">
      <c r="A4">
        <v>4</v>
      </c>
      <c r="C4">
        <f t="shared" si="0"/>
        <v>48.81734817343709</v>
      </c>
      <c r="D4">
        <f t="shared" si="1"/>
        <v>43.397149851812486</v>
      </c>
      <c r="E4">
        <v>4</v>
      </c>
      <c r="G4">
        <f t="shared" si="2"/>
        <v>39.919927229058942</v>
      </c>
      <c r="H4">
        <f t="shared" si="3"/>
        <v>46.429103432323721</v>
      </c>
      <c r="I4" s="81" t="s">
        <v>71</v>
      </c>
      <c r="J4" s="98">
        <v>53.971500943476258</v>
      </c>
    </row>
    <row r="5" spans="1:10" ht="16" thickBot="1" x14ac:dyDescent="0.4">
      <c r="A5">
        <v>5</v>
      </c>
      <c r="C5">
        <f t="shared" si="0"/>
        <v>49.115914493778121</v>
      </c>
      <c r="D5">
        <f t="shared" si="1"/>
        <v>43.712517996728835</v>
      </c>
      <c r="E5">
        <v>5</v>
      </c>
      <c r="G5">
        <f t="shared" si="2"/>
        <v>40.353302957648125</v>
      </c>
      <c r="H5">
        <f t="shared" si="3"/>
        <v>46.787367127411329</v>
      </c>
      <c r="I5" s="115" t="s">
        <v>72</v>
      </c>
      <c r="J5" s="99">
        <v>49.682434127263967</v>
      </c>
    </row>
    <row r="6" spans="1:10" x14ac:dyDescent="0.35">
      <c r="A6">
        <v>6</v>
      </c>
      <c r="C6">
        <f t="shared" si="0"/>
        <v>49.414480814119145</v>
      </c>
      <c r="D6">
        <f t="shared" si="1"/>
        <v>44.026407374769676</v>
      </c>
      <c r="E6">
        <v>6</v>
      </c>
      <c r="G6">
        <f t="shared" si="2"/>
        <v>40.786678686237309</v>
      </c>
      <c r="H6">
        <f t="shared" si="3"/>
        <v>47.147476450100051</v>
      </c>
    </row>
    <row r="7" spans="1:10" x14ac:dyDescent="0.35">
      <c r="A7">
        <v>7</v>
      </c>
      <c r="C7">
        <f t="shared" si="0"/>
        <v>49.713047134460176</v>
      </c>
      <c r="D7">
        <f t="shared" si="1"/>
        <v>44.338805337123709</v>
      </c>
      <c r="E7">
        <v>7</v>
      </c>
      <c r="G7">
        <f t="shared" si="2"/>
        <v>41.220054414826492</v>
      </c>
      <c r="H7">
        <f t="shared" si="3"/>
        <v>47.509495900486428</v>
      </c>
    </row>
    <row r="8" spans="1:10" x14ac:dyDescent="0.35">
      <c r="A8">
        <v>8</v>
      </c>
      <c r="C8">
        <f t="shared" si="0"/>
        <v>50.011613454801207</v>
      </c>
      <c r="D8">
        <f t="shared" si="1"/>
        <v>44.649700341968277</v>
      </c>
      <c r="E8">
        <v>8</v>
      </c>
      <c r="G8">
        <f t="shared" si="2"/>
        <v>41.653430143415676</v>
      </c>
      <c r="H8">
        <f t="shared" si="3"/>
        <v>47.873491217630914</v>
      </c>
    </row>
    <row r="9" spans="1:10" x14ac:dyDescent="0.35">
      <c r="A9">
        <v>9</v>
      </c>
      <c r="C9">
        <f t="shared" si="0"/>
        <v>50.310179775142238</v>
      </c>
      <c r="D9">
        <f t="shared" si="1"/>
        <v>44.959082001057233</v>
      </c>
      <c r="E9">
        <v>9</v>
      </c>
      <c r="G9">
        <f t="shared" si="2"/>
        <v>42.086805872004852</v>
      </c>
      <c r="H9">
        <f t="shared" si="3"/>
        <v>48.239529243735724</v>
      </c>
    </row>
    <row r="10" spans="1:10" x14ac:dyDescent="0.35">
      <c r="A10">
        <v>10</v>
      </c>
      <c r="C10">
        <f t="shared" si="0"/>
        <v>50.608746095483262</v>
      </c>
      <c r="D10">
        <f t="shared" si="1"/>
        <v>45.2669411223509</v>
      </c>
      <c r="E10">
        <v>10</v>
      </c>
      <c r="G10">
        <f t="shared" si="2"/>
        <v>42.520181600594036</v>
      </c>
      <c r="H10">
        <f t="shared" si="3"/>
        <v>48.607677766323214</v>
      </c>
    </row>
    <row r="11" spans="1:10" x14ac:dyDescent="0.35">
      <c r="A11">
        <v>11</v>
      </c>
      <c r="C11">
        <f t="shared" si="0"/>
        <v>50.907312415824293</v>
      </c>
      <c r="D11">
        <f t="shared" si="1"/>
        <v>45.573269748291338</v>
      </c>
      <c r="E11">
        <v>11</v>
      </c>
      <c r="G11">
        <f t="shared" si="2"/>
        <v>42.953557329183219</v>
      </c>
      <c r="H11">
        <f t="shared" si="3"/>
        <v>48.978005337352926</v>
      </c>
    </row>
    <row r="12" spans="1:10" x14ac:dyDescent="0.35">
      <c r="A12">
        <v>12</v>
      </c>
      <c r="C12">
        <f t="shared" si="0"/>
        <v>51.205878736165324</v>
      </c>
      <c r="D12">
        <f t="shared" si="1"/>
        <v>45.878061189358853</v>
      </c>
      <c r="E12">
        <v>12</v>
      </c>
      <c r="G12">
        <f t="shared" si="2"/>
        <v>43.386933057772403</v>
      </c>
      <c r="H12">
        <f t="shared" si="3"/>
        <v>49.350581068441784</v>
      </c>
    </row>
    <row r="13" spans="1:10" x14ac:dyDescent="0.35">
      <c r="A13">
        <v>13</v>
      </c>
      <c r="C13">
        <f t="shared" si="0"/>
        <v>51.504445056506349</v>
      </c>
      <c r="D13">
        <f t="shared" si="1"/>
        <v>46.181310052585054</v>
      </c>
      <c r="E13">
        <v>13</v>
      </c>
      <c r="G13">
        <f t="shared" si="2"/>
        <v>43.820308786361579</v>
      </c>
      <c r="H13">
        <f t="shared" si="3"/>
        <v>49.725474401636916</v>
      </c>
    </row>
    <row r="14" spans="1:10" x14ac:dyDescent="0.35">
      <c r="A14">
        <v>14</v>
      </c>
      <c r="C14">
        <f t="shared" si="0"/>
        <v>51.80301137684738</v>
      </c>
      <c r="D14">
        <f t="shared" si="1"/>
        <v>46.48301226474203</v>
      </c>
      <c r="E14">
        <v>14</v>
      </c>
      <c r="G14">
        <f t="shared" si="2"/>
        <v>44.253684514950763</v>
      </c>
      <c r="H14">
        <f t="shared" si="3"/>
        <v>50.102754855538905</v>
      </c>
    </row>
    <row r="15" spans="1:10" x14ac:dyDescent="0.35">
      <c r="A15">
        <v>15</v>
      </c>
      <c r="C15">
        <f t="shared" si="0"/>
        <v>52.101577697188411</v>
      </c>
      <c r="D15">
        <f t="shared" si="1"/>
        <v>46.783165089976777</v>
      </c>
      <c r="E15">
        <v>15</v>
      </c>
      <c r="G15">
        <f t="shared" si="2"/>
        <v>44.687060243539946</v>
      </c>
      <c r="H15">
        <f t="shared" si="3"/>
        <v>50.482491746984181</v>
      </c>
    </row>
    <row r="16" spans="1:10" x14ac:dyDescent="0.35">
      <c r="A16">
        <v>16</v>
      </c>
      <c r="C16">
        <f t="shared" si="0"/>
        <v>52.400144017529435</v>
      </c>
      <c r="D16">
        <f t="shared" si="1"/>
        <v>47.081767141713854</v>
      </c>
      <c r="E16">
        <v>16</v>
      </c>
      <c r="G16">
        <f t="shared" si="2"/>
        <v>45.12043597212913</v>
      </c>
      <c r="H16">
        <f t="shared" si="3"/>
        <v>50.864753888969069</v>
      </c>
    </row>
    <row r="17" spans="1:8" x14ac:dyDescent="0.35">
      <c r="A17">
        <v>17</v>
      </c>
      <c r="C17">
        <f t="shared" si="0"/>
        <v>52.698710337870466</v>
      </c>
      <c r="D17">
        <f t="shared" si="1"/>
        <v>47.37881838870566</v>
      </c>
      <c r="E17">
        <v>17</v>
      </c>
      <c r="G17">
        <f t="shared" si="2"/>
        <v>45.553811700718313</v>
      </c>
      <c r="H17">
        <f t="shared" si="3"/>
        <v>51.249609266028301</v>
      </c>
    </row>
    <row r="18" spans="1:8" x14ac:dyDescent="0.35">
      <c r="A18">
        <v>18</v>
      </c>
      <c r="C18">
        <f t="shared" si="0"/>
        <v>52.997276658211497</v>
      </c>
      <c r="D18">
        <f t="shared" si="1"/>
        <v>47.6743201551689</v>
      </c>
      <c r="E18">
        <v>18</v>
      </c>
      <c r="G18">
        <f t="shared" si="2"/>
        <v>45.98718742930749</v>
      </c>
      <c r="H18">
        <f t="shared" si="3"/>
        <v>51.637124688862002</v>
      </c>
    </row>
    <row r="19" spans="1:8" x14ac:dyDescent="0.35">
      <c r="A19">
        <v>19</v>
      </c>
      <c r="C19">
        <f t="shared" si="0"/>
        <v>53.295842978552528</v>
      </c>
      <c r="D19">
        <f t="shared" si="1"/>
        <v>47.968275115005895</v>
      </c>
      <c r="E19">
        <v>19</v>
      </c>
      <c r="G19">
        <f t="shared" si="2"/>
        <v>46.420563157896673</v>
      </c>
      <c r="H19">
        <f t="shared" si="3"/>
        <v>52.027365430624151</v>
      </c>
    </row>
    <row r="20" spans="1:8" x14ac:dyDescent="0.35">
      <c r="A20">
        <v>20</v>
      </c>
      <c r="C20">
        <f t="shared" si="0"/>
        <v>53.594409298893552</v>
      </c>
      <c r="D20">
        <f t="shared" si="1"/>
        <v>48.260687280169428</v>
      </c>
      <c r="E20">
        <v>20</v>
      </c>
      <c r="G20">
        <f t="shared" si="2"/>
        <v>46.853938886485857</v>
      </c>
      <c r="H20">
        <f t="shared" si="3"/>
        <v>52.420394847927568</v>
      </c>
    </row>
    <row r="21" spans="1:8" x14ac:dyDescent="0.35">
      <c r="A21">
        <v>21</v>
      </c>
      <c r="C21">
        <f t="shared" si="0"/>
        <v>53.892975619234583</v>
      </c>
      <c r="D21">
        <f t="shared" si="1"/>
        <v>48.551561983288892</v>
      </c>
      <c r="E21">
        <v>21</v>
      </c>
      <c r="G21">
        <f t="shared" si="2"/>
        <v>47.28731461507504</v>
      </c>
      <c r="H21">
        <f t="shared" si="3"/>
        <v>52.816273990267298</v>
      </c>
    </row>
    <row r="22" spans="1:8" x14ac:dyDescent="0.35">
      <c r="A22">
        <v>22</v>
      </c>
      <c r="C22">
        <f t="shared" si="0"/>
        <v>54.191541939575615</v>
      </c>
      <c r="D22">
        <f t="shared" si="1"/>
        <v>48.840905854732334</v>
      </c>
      <c r="E22">
        <v>22</v>
      </c>
      <c r="G22">
        <f t="shared" si="2"/>
        <v>47.720690343664216</v>
      </c>
      <c r="H22">
        <f t="shared" si="3"/>
        <v>53.215061202191251</v>
      </c>
    </row>
    <row r="23" spans="1:8" x14ac:dyDescent="0.35">
      <c r="A23">
        <v>23</v>
      </c>
      <c r="C23">
        <f t="shared" si="0"/>
        <v>54.490108259916639</v>
      </c>
      <c r="D23">
        <f t="shared" si="1"/>
        <v>49.128726794332998</v>
      </c>
      <c r="E23">
        <v>23</v>
      </c>
      <c r="G23">
        <f t="shared" si="2"/>
        <v>48.1540660722534</v>
      </c>
      <c r="H23">
        <f t="shared" si="3"/>
        <v>53.616811723131192</v>
      </c>
    </row>
    <row r="24" spans="1:8" x14ac:dyDescent="0.35">
      <c r="A24">
        <v>24</v>
      </c>
      <c r="C24">
        <f t="shared" si="0"/>
        <v>54.78867458025767</v>
      </c>
      <c r="D24">
        <f t="shared" si="1"/>
        <v>49.415033938058293</v>
      </c>
      <c r="E24">
        <v>24</v>
      </c>
      <c r="G24">
        <f t="shared" si="2"/>
        <v>48.587441800842583</v>
      </c>
      <c r="H24">
        <f t="shared" si="3"/>
        <v>54.021577290318881</v>
      </c>
    </row>
    <row r="25" spans="1:8" x14ac:dyDescent="0.35">
      <c r="A25">
        <v>25</v>
      </c>
      <c r="C25">
        <f t="shared" si="0"/>
        <v>55.087240900598701</v>
      </c>
      <c r="D25">
        <f t="shared" si="1"/>
        <v>49.699837619944248</v>
      </c>
      <c r="E25">
        <v>25</v>
      </c>
      <c r="G25">
        <f t="shared" si="2"/>
        <v>49.020817529431767</v>
      </c>
      <c r="H25">
        <f t="shared" si="3"/>
        <v>54.429405750625513</v>
      </c>
    </row>
    <row r="26" spans="1:8" x14ac:dyDescent="0.35">
      <c r="A26">
        <v>26</v>
      </c>
      <c r="C26">
        <f t="shared" si="0"/>
        <v>55.385807220939725</v>
      </c>
      <c r="D26">
        <f t="shared" si="1"/>
        <v>49.983149329657671</v>
      </c>
      <c r="E26">
        <v>26</v>
      </c>
      <c r="G26">
        <f t="shared" si="2"/>
        <v>49.45419325802095</v>
      </c>
      <c r="H26">
        <f t="shared" si="3"/>
        <v>54.840340687448972</v>
      </c>
    </row>
    <row r="27" spans="1:8" x14ac:dyDescent="0.35">
      <c r="A27">
        <v>27</v>
      </c>
      <c r="C27">
        <f t="shared" si="0"/>
        <v>55.684373541280756</v>
      </c>
      <c r="D27">
        <f t="shared" si="1"/>
        <v>50.264981666081617</v>
      </c>
      <c r="E27">
        <v>27</v>
      </c>
      <c r="G27">
        <f t="shared" si="2"/>
        <v>49.887568986610134</v>
      </c>
      <c r="H27">
        <f t="shared" si="3"/>
        <v>55.254421068909473</v>
      </c>
    </row>
    <row r="28" spans="1:8" x14ac:dyDescent="0.35">
      <c r="A28">
        <v>28</v>
      </c>
      <c r="C28">
        <f t="shared" si="0"/>
        <v>55.982939861621787</v>
      </c>
      <c r="D28">
        <f t="shared" si="1"/>
        <v>50.545348287346187</v>
      </c>
      <c r="E28">
        <v>28</v>
      </c>
      <c r="G28">
        <f t="shared" si="2"/>
        <v>50.32094471519931</v>
      </c>
      <c r="H28">
        <f t="shared" si="3"/>
        <v>55.67168092357997</v>
      </c>
    </row>
    <row r="29" spans="1:8" x14ac:dyDescent="0.35">
      <c r="A29">
        <v>29</v>
      </c>
      <c r="C29">
        <f t="shared" si="0"/>
        <v>56.281506181962811</v>
      </c>
      <c r="D29">
        <f t="shared" si="1"/>
        <v>50.824263857747411</v>
      </c>
      <c r="E29">
        <v>29</v>
      </c>
      <c r="G29">
        <f t="shared" si="2"/>
        <v>50.754320443788494</v>
      </c>
      <c r="H29">
        <f t="shared" si="3"/>
        <v>56.092149049759207</v>
      </c>
    </row>
    <row r="30" spans="1:8" x14ac:dyDescent="0.35">
      <c r="A30">
        <v>30</v>
      </c>
      <c r="C30">
        <f t="shared" si="0"/>
        <v>56.580072502303842</v>
      </c>
      <c r="D30">
        <f t="shared" si="1"/>
        <v>51.101743992009929</v>
      </c>
      <c r="E30">
        <v>30</v>
      </c>
      <c r="G30">
        <f t="shared" si="2"/>
        <v>51.187696172377677</v>
      </c>
      <c r="H30">
        <f t="shared" si="3"/>
        <v>56.515848763887341</v>
      </c>
    </row>
    <row r="31" spans="1:8" x14ac:dyDescent="0.35">
      <c r="A31">
        <v>31</v>
      </c>
      <c r="C31">
        <f t="shared" si="0"/>
        <v>56.878638822644874</v>
      </c>
      <c r="D31">
        <f t="shared" si="1"/>
        <v>51.377805197356174</v>
      </c>
      <c r="E31">
        <v>31</v>
      </c>
      <c r="G31">
        <f t="shared" si="2"/>
        <v>51.621071900966861</v>
      </c>
      <c r="H31">
        <f t="shared" si="3"/>
        <v>56.94279769310905</v>
      </c>
    </row>
    <row r="32" spans="1:8" x14ac:dyDescent="0.35">
      <c r="A32">
        <v>32</v>
      </c>
      <c r="C32">
        <f t="shared" si="0"/>
        <v>57.177205142985898</v>
      </c>
      <c r="D32">
        <f t="shared" si="1"/>
        <v>51.652464813845462</v>
      </c>
      <c r="E32">
        <v>32</v>
      </c>
      <c r="G32">
        <f t="shared" si="2"/>
        <v>52.054447629556037</v>
      </c>
      <c r="H32">
        <f t="shared" si="3"/>
        <v>57.373007616219724</v>
      </c>
    </row>
    <row r="33" spans="1:8" x14ac:dyDescent="0.35">
      <c r="A33">
        <v>33</v>
      </c>
      <c r="C33">
        <f t="shared" ref="C33:C64" si="4">47.921649212414+(A33-1)*0.298566320341029</f>
        <v>57.475771463326929</v>
      </c>
      <c r="D33">
        <f t="shared" ref="D33:D64" si="5">0+1*C33-5.21075098042915*(1.04166666666667+(C33-52.2577390553688)^2/293.417204188096)^0.5</f>
        <v>51.925740953440425</v>
      </c>
      <c r="E33">
        <v>33</v>
      </c>
      <c r="G33">
        <f t="shared" ref="G33:G64" si="6">38.6198000432914+(E33-1)*0.433375728589182</f>
        <v>52.487823358145221</v>
      </c>
      <c r="H33">
        <f t="shared" ref="H33:H64" si="7">0+1*G33+5.21075098042915*(1.04166666666667+(G33-52.2577390553688)^2/293.417204188096)^0.5</f>
        <v>57.806484356307919</v>
      </c>
    </row>
    <row r="34" spans="1:8" x14ac:dyDescent="0.35">
      <c r="A34">
        <v>34</v>
      </c>
      <c r="C34">
        <f t="shared" si="4"/>
        <v>57.77433778366796</v>
      </c>
      <c r="D34">
        <f t="shared" si="5"/>
        <v>52.197652438247459</v>
      </c>
      <c r="E34">
        <v>34</v>
      </c>
      <c r="G34">
        <f t="shared" si="6"/>
        <v>52.921199086734404</v>
      </c>
      <c r="H34">
        <f t="shared" si="7"/>
        <v>58.243227727362189</v>
      </c>
    </row>
    <row r="35" spans="1:8" x14ac:dyDescent="0.35">
      <c r="A35">
        <v>35</v>
      </c>
      <c r="C35">
        <f t="shared" si="4"/>
        <v>58.072904104008991</v>
      </c>
      <c r="D35">
        <f t="shared" si="5"/>
        <v>52.468218738361706</v>
      </c>
      <c r="E35">
        <v>35</v>
      </c>
      <c r="G35">
        <f t="shared" si="6"/>
        <v>53.354574815323588</v>
      </c>
      <c r="H35">
        <f t="shared" si="7"/>
        <v>58.683231535979949</v>
      </c>
    </row>
    <row r="36" spans="1:8" x14ac:dyDescent="0.35">
      <c r="A36">
        <v>36</v>
      </c>
      <c r="C36">
        <f t="shared" si="4"/>
        <v>58.371470424350015</v>
      </c>
      <c r="D36">
        <f t="shared" si="5"/>
        <v>52.737459909726333</v>
      </c>
      <c r="E36">
        <v>36</v>
      </c>
      <c r="G36">
        <f t="shared" si="6"/>
        <v>53.787950543912771</v>
      </c>
      <c r="H36">
        <f t="shared" si="7"/>
        <v>59.126483638141778</v>
      </c>
    </row>
    <row r="37" spans="1:8" x14ac:dyDescent="0.35">
      <c r="A37">
        <v>37</v>
      </c>
      <c r="C37">
        <f t="shared" si="4"/>
        <v>58.670036744691046</v>
      </c>
      <c r="D37">
        <f t="shared" si="5"/>
        <v>53.005396532391948</v>
      </c>
      <c r="E37">
        <v>37</v>
      </c>
      <c r="G37">
        <f t="shared" si="6"/>
        <v>54.221326272501955</v>
      </c>
      <c r="H37">
        <f t="shared" si="7"/>
        <v>59.572966049842066</v>
      </c>
    </row>
    <row r="38" spans="1:8" x14ac:dyDescent="0.35">
      <c r="A38">
        <v>38</v>
      </c>
      <c r="C38">
        <f t="shared" si="4"/>
        <v>58.968603065032077</v>
      </c>
      <c r="D38">
        <f t="shared" si="5"/>
        <v>53.272049649534409</v>
      </c>
      <c r="E38">
        <v>38</v>
      </c>
      <c r="G38">
        <f t="shared" si="6"/>
        <v>54.654702001091131</v>
      </c>
      <c r="H38">
        <f t="shared" si="7"/>
        <v>60.022655109240254</v>
      </c>
    </row>
    <row r="39" spans="1:8" x14ac:dyDescent="0.35">
      <c r="A39">
        <v>39</v>
      </c>
      <c r="C39">
        <f t="shared" si="4"/>
        <v>59.267169385373109</v>
      </c>
      <c r="D39">
        <f t="shared" si="5"/>
        <v>53.537440707559767</v>
      </c>
      <c r="E39">
        <v>39</v>
      </c>
      <c r="G39">
        <f t="shared" si="6"/>
        <v>55.088077729680315</v>
      </c>
      <c r="H39">
        <f t="shared" si="7"/>
        <v>60.475521686958686</v>
      </c>
    </row>
    <row r="40" spans="1:8" x14ac:dyDescent="0.35">
      <c r="A40">
        <v>40</v>
      </c>
      <c r="C40">
        <f t="shared" si="4"/>
        <v>59.565735705714133</v>
      </c>
      <c r="D40">
        <f t="shared" si="5"/>
        <v>53.801591497593435</v>
      </c>
      <c r="E40">
        <v>40</v>
      </c>
      <c r="G40">
        <f t="shared" si="6"/>
        <v>55.521453458269498</v>
      </c>
      <c r="H40">
        <f t="shared" si="7"/>
        <v>60.931531440238977</v>
      </c>
    </row>
    <row r="41" spans="1:8" x14ac:dyDescent="0.35">
      <c r="A41">
        <v>41</v>
      </c>
      <c r="C41">
        <f t="shared" si="4"/>
        <v>59.864302026055164</v>
      </c>
      <c r="D41">
        <f t="shared" si="5"/>
        <v>54.064524098618406</v>
      </c>
      <c r="E41">
        <v>41</v>
      </c>
      <c r="G41">
        <f t="shared" si="6"/>
        <v>55.954829186858674</v>
      </c>
      <c r="H41">
        <f t="shared" si="7"/>
        <v>61.390645105910295</v>
      </c>
    </row>
    <row r="42" spans="1:8" x14ac:dyDescent="0.35">
      <c r="A42">
        <v>42</v>
      </c>
      <c r="C42">
        <f t="shared" si="4"/>
        <v>60.162868346396195</v>
      </c>
      <c r="D42">
        <f t="shared" si="5"/>
        <v>54.326260822494135</v>
      </c>
      <c r="E42">
        <v>42</v>
      </c>
      <c r="G42">
        <f t="shared" si="6"/>
        <v>56.388204915447858</v>
      </c>
      <c r="H42">
        <f t="shared" si="7"/>
        <v>61.852818826538694</v>
      </c>
    </row>
    <row r="43" spans="1:8" x14ac:dyDescent="0.35">
      <c r="A43">
        <v>43</v>
      </c>
      <c r="C43">
        <f t="shared" si="4"/>
        <v>60.461434666737219</v>
      </c>
      <c r="D43">
        <f t="shared" si="5"/>
        <v>54.586824161054821</v>
      </c>
      <c r="E43">
        <v>43</v>
      </c>
      <c r="G43">
        <f t="shared" si="6"/>
        <v>56.821580644037041</v>
      </c>
      <c r="H43">
        <f t="shared" si="7"/>
        <v>62.318004503730577</v>
      </c>
    </row>
    <row r="44" spans="1:8" x14ac:dyDescent="0.35">
      <c r="A44">
        <v>44</v>
      </c>
      <c r="C44">
        <f t="shared" si="4"/>
        <v>60.76000098707825</v>
      </c>
      <c r="D44">
        <f t="shared" si="5"/>
        <v>54.846236735453544</v>
      </c>
      <c r="E44">
        <v>44</v>
      </c>
      <c r="G44">
        <f t="shared" si="6"/>
        <v>57.254956372626225</v>
      </c>
      <c r="H44">
        <f t="shared" si="7"/>
        <v>62.78615017235677</v>
      </c>
    </row>
    <row r="45" spans="1:8" x14ac:dyDescent="0.35">
      <c r="A45">
        <v>45</v>
      </c>
      <c r="C45">
        <f t="shared" si="4"/>
        <v>61.058567307419281</v>
      </c>
      <c r="D45">
        <f t="shared" si="5"/>
        <v>55.104521247887078</v>
      </c>
      <c r="E45">
        <v>45</v>
      </c>
      <c r="G45">
        <f t="shared" si="6"/>
        <v>57.688332101215408</v>
      </c>
      <c r="H45">
        <f t="shared" si="7"/>
        <v>63.257200389440158</v>
      </c>
    </row>
    <row r="46" spans="1:8" x14ac:dyDescent="0.35">
      <c r="A46">
        <v>46</v>
      </c>
      <c r="C46">
        <f t="shared" si="4"/>
        <v>61.357133627760305</v>
      </c>
      <c r="D46">
        <f t="shared" si="5"/>
        <v>55.361700435806291</v>
      </c>
      <c r="E46">
        <v>46</v>
      </c>
      <c r="G46">
        <f t="shared" si="6"/>
        <v>58.121707829804592</v>
      </c>
      <c r="H46">
        <f t="shared" si="7"/>
        <v>63.731096631595861</v>
      </c>
    </row>
    <row r="47" spans="1:8" x14ac:dyDescent="0.35">
      <c r="A47">
        <v>47</v>
      </c>
      <c r="C47">
        <f t="shared" si="4"/>
        <v>61.655699948101336</v>
      </c>
      <c r="D47">
        <f t="shared" si="5"/>
        <v>55.617797028688571</v>
      </c>
      <c r="E47">
        <v>47</v>
      </c>
      <c r="G47">
        <f t="shared" si="6"/>
        <v>58.555083558393775</v>
      </c>
      <c r="H47">
        <f t="shared" si="7"/>
        <v>64.207777695208165</v>
      </c>
    </row>
    <row r="48" spans="1:8" x14ac:dyDescent="0.35">
      <c r="A48">
        <v>48</v>
      </c>
      <c r="C48">
        <f t="shared" si="4"/>
        <v>61.954266268442368</v>
      </c>
      <c r="D48">
        <f t="shared" si="5"/>
        <v>55.872833707421989</v>
      </c>
      <c r="E48">
        <v>48</v>
      </c>
      <c r="G48">
        <f t="shared" si="6"/>
        <v>58.988459286982952</v>
      </c>
      <c r="H48">
        <f t="shared" si="7"/>
        <v>64.687180093948186</v>
      </c>
    </row>
    <row r="49" spans="1:8" x14ac:dyDescent="0.35">
      <c r="A49">
        <v>49</v>
      </c>
      <c r="C49">
        <f t="shared" si="4"/>
        <v>62.252832588783392</v>
      </c>
      <c r="D49">
        <f t="shared" si="5"/>
        <v>56.126833066326597</v>
      </c>
      <c r="E49">
        <v>49</v>
      </c>
      <c r="G49">
        <f t="shared" si="6"/>
        <v>59.421835015572135</v>
      </c>
      <c r="H49">
        <f t="shared" si="7"/>
        <v>65.169238448753916</v>
      </c>
    </row>
    <row r="50" spans="1:8" x14ac:dyDescent="0.35">
      <c r="A50">
        <v>50</v>
      </c>
      <c r="C50">
        <f t="shared" si="4"/>
        <v>62.551398909124423</v>
      </c>
      <c r="D50">
        <f t="shared" si="5"/>
        <v>56.379817577815622</v>
      </c>
      <c r="E50">
        <v>50</v>
      </c>
      <c r="G50">
        <f t="shared" si="6"/>
        <v>59.855210744161312</v>
      </c>
      <c r="H50">
        <f t="shared" si="7"/>
        <v>65.653885865980897</v>
      </c>
    </row>
    <row r="51" spans="1:8" x14ac:dyDescent="0.35">
      <c r="A51">
        <v>51</v>
      </c>
      <c r="C51">
        <f t="shared" si="4"/>
        <v>62.849965229465454</v>
      </c>
      <c r="D51">
        <f t="shared" si="5"/>
        <v>56.631809559679269</v>
      </c>
      <c r="E51">
        <v>51</v>
      </c>
      <c r="G51">
        <f t="shared" si="6"/>
        <v>60.288586472750495</v>
      </c>
      <c r="H51">
        <f t="shared" si="7"/>
        <v>66.141054300062095</v>
      </c>
    </row>
    <row r="52" spans="1:8" x14ac:dyDescent="0.35">
      <c r="A52">
        <v>52</v>
      </c>
      <c r="C52">
        <f t="shared" si="4"/>
        <v>63.148531549806478</v>
      </c>
      <c r="D52">
        <f t="shared" si="5"/>
        <v>56.882831144955858</v>
      </c>
      <c r="E52">
        <v>52</v>
      </c>
      <c r="G52">
        <f t="shared" si="6"/>
        <v>60.721962201339679</v>
      </c>
      <c r="H52">
        <f t="shared" si="7"/>
        <v>66.630674897661407</v>
      </c>
    </row>
    <row r="53" spans="1:8" x14ac:dyDescent="0.35">
      <c r="A53">
        <v>53</v>
      </c>
      <c r="C53">
        <f t="shared" si="4"/>
        <v>63.447097870147509</v>
      </c>
      <c r="D53">
        <f t="shared" si="5"/>
        <v>57.132904254339337</v>
      </c>
      <c r="E53">
        <v>53</v>
      </c>
      <c r="G53">
        <f t="shared" si="6"/>
        <v>61.155337929928862</v>
      </c>
      <c r="H53">
        <f t="shared" si="7"/>
        <v>67.122678320947159</v>
      </c>
    </row>
    <row r="54" spans="1:8" x14ac:dyDescent="0.35">
      <c r="A54">
        <v>54</v>
      </c>
      <c r="C54">
        <f t="shared" si="4"/>
        <v>63.74566419048854</v>
      </c>
      <c r="D54">
        <f t="shared" si="5"/>
        <v>57.382050571058421</v>
      </c>
      <c r="E54">
        <v>54</v>
      </c>
      <c r="G54">
        <f t="shared" si="6"/>
        <v>61.588713658518046</v>
      </c>
      <c r="H54">
        <f t="shared" si="7"/>
        <v>67.616995048228674</v>
      </c>
    </row>
    <row r="55" spans="1:8" x14ac:dyDescent="0.35">
      <c r="A55">
        <v>55</v>
      </c>
      <c r="C55">
        <f t="shared" si="4"/>
        <v>64.044230510829564</v>
      </c>
      <c r="D55">
        <f t="shared" si="5"/>
        <v>57.630291518151459</v>
      </c>
      <c r="E55">
        <v>55</v>
      </c>
      <c r="G55">
        <f t="shared" si="6"/>
        <v>62.022089387107229</v>
      </c>
      <c r="H55">
        <f t="shared" si="7"/>
        <v>68.113555650777499</v>
      </c>
    </row>
    <row r="56" spans="1:8" x14ac:dyDescent="0.35">
      <c r="A56">
        <v>56</v>
      </c>
      <c r="C56">
        <f t="shared" si="4"/>
        <v>64.342796831170602</v>
      </c>
      <c r="D56">
        <f t="shared" si="5"/>
        <v>57.877648238051243</v>
      </c>
      <c r="E56">
        <v>56</v>
      </c>
      <c r="G56">
        <f t="shared" si="6"/>
        <v>62.455465115696413</v>
      </c>
      <c r="H56">
        <f t="shared" si="7"/>
        <v>68.612291045181749</v>
      </c>
    </row>
    <row r="57" spans="1:8" x14ac:dyDescent="0.35">
      <c r="A57">
        <v>57</v>
      </c>
      <c r="C57">
        <f t="shared" si="4"/>
        <v>64.641363151511626</v>
      </c>
      <c r="D57">
        <f t="shared" si="5"/>
        <v>58.124141574386442</v>
      </c>
      <c r="E57">
        <v>57</v>
      </c>
      <c r="G57">
        <f t="shared" si="6"/>
        <v>62.888840844285589</v>
      </c>
      <c r="H57">
        <f t="shared" si="7"/>
        <v>69.113132721052068</v>
      </c>
    </row>
    <row r="58" spans="1:8" x14ac:dyDescent="0.35">
      <c r="A58">
        <v>58</v>
      </c>
      <c r="C58">
        <f t="shared" si="4"/>
        <v>64.939929471852651</v>
      </c>
      <c r="D58">
        <f t="shared" si="5"/>
        <v>58.369792055900433</v>
      </c>
      <c r="E58">
        <v>58</v>
      </c>
      <c r="G58">
        <f t="shared" si="6"/>
        <v>63.322216572874773</v>
      </c>
      <c r="H58">
        <f t="shared" si="7"/>
        <v>69.61601294430497</v>
      </c>
    </row>
    <row r="59" spans="1:8" x14ac:dyDescent="0.35">
      <c r="A59">
        <v>59</v>
      </c>
      <c r="C59">
        <f t="shared" si="4"/>
        <v>65.238495792193689</v>
      </c>
      <c r="D59">
        <f t="shared" si="5"/>
        <v>58.614619882383714</v>
      </c>
      <c r="E59">
        <v>59</v>
      </c>
      <c r="G59">
        <f t="shared" si="6"/>
        <v>63.755592301463956</v>
      </c>
      <c r="H59">
        <f t="shared" si="7"/>
        <v>70.120864936593023</v>
      </c>
    </row>
    <row r="60" spans="1:8" x14ac:dyDescent="0.35">
      <c r="A60">
        <v>60</v>
      </c>
      <c r="C60">
        <f t="shared" si="4"/>
        <v>65.537062112534713</v>
      </c>
      <c r="D60">
        <f t="shared" si="5"/>
        <v>58.858644912513221</v>
      </c>
      <c r="E60">
        <v>60</v>
      </c>
      <c r="G60">
        <f t="shared" si="6"/>
        <v>64.188968030053132</v>
      </c>
      <c r="H60">
        <f t="shared" si="7"/>
        <v>70.627623031733705</v>
      </c>
    </row>
    <row r="61" spans="1:8" x14ac:dyDescent="0.35">
      <c r="A61">
        <v>61</v>
      </c>
      <c r="C61">
        <f t="shared" si="4"/>
        <v>65.835628432875737</v>
      </c>
      <c r="D61">
        <f t="shared" si="5"/>
        <v>59.101886653490283</v>
      </c>
      <c r="E61">
        <v>61</v>
      </c>
      <c r="G61">
        <f t="shared" si="6"/>
        <v>64.622343758642316</v>
      </c>
      <c r="H61">
        <f t="shared" si="7"/>
        <v>71.136222810210455</v>
      </c>
    </row>
    <row r="62" spans="1:8" x14ac:dyDescent="0.35">
      <c r="A62">
        <v>62</v>
      </c>
      <c r="C62">
        <f t="shared" si="4"/>
        <v>66.134194753216775</v>
      </c>
      <c r="D62">
        <f t="shared" si="5"/>
        <v>59.344364252368031</v>
      </c>
      <c r="E62">
        <v>62</v>
      </c>
      <c r="G62">
        <f t="shared" si="6"/>
        <v>65.055719487231499</v>
      </c>
      <c r="H62">
        <f t="shared" si="7"/>
        <v>71.646601212987036</v>
      </c>
    </row>
    <row r="63" spans="1:8" x14ac:dyDescent="0.35">
      <c r="A63">
        <v>63</v>
      </c>
      <c r="C63">
        <f t="shared" si="4"/>
        <v>66.432761073557799</v>
      </c>
      <c r="D63">
        <f t="shared" si="5"/>
        <v>59.586096488959917</v>
      </c>
      <c r="E63">
        <v>63</v>
      </c>
      <c r="G63">
        <f t="shared" si="6"/>
        <v>65.489095215820683</v>
      </c>
      <c r="H63">
        <f t="shared" si="7"/>
        <v>72.158696635994673</v>
      </c>
    </row>
    <row r="64" spans="1:8" x14ac:dyDescent="0.35">
      <c r="A64">
        <v>64</v>
      </c>
      <c r="C64">
        <f t="shared" si="4"/>
        <v>66.731327393898823</v>
      </c>
      <c r="D64">
        <f t="shared" si="5"/>
        <v>59.827101770222093</v>
      </c>
      <c r="E64">
        <v>64</v>
      </c>
      <c r="G64">
        <f t="shared" si="6"/>
        <v>65.922470944409866</v>
      </c>
      <c r="H64">
        <f t="shared" si="7"/>
        <v>72.672449006724136</v>
      </c>
    </row>
    <row r="65" spans="1:8" x14ac:dyDescent="0.35">
      <c r="A65">
        <v>65</v>
      </c>
      <c r="C65">
        <f t="shared" ref="C65:C70" si="8">47.921649212414+(A65-1)*0.298566320341029</f>
        <v>67.029893714239861</v>
      </c>
      <c r="D65">
        <f t="shared" ref="D65:D70" si="9">0+1*C65-5.21075098042915*(1.04166666666667+(C65-52.2577390553688)^2/293.417204188096)^0.5</f>
        <v>60.067398126004413</v>
      </c>
      <c r="E65">
        <v>65</v>
      </c>
      <c r="G65">
        <f t="shared" ref="G65:G70" si="10">38.6198000432914+(E65-1)*0.433375728589182</f>
        <v>66.35584667299905</v>
      </c>
      <c r="H65">
        <f t="shared" ref="H65:H70" si="11">0+1*G65+5.21075098042915*(1.04166666666667+(G65-52.2577390553688)^2/293.417204188096)^0.5</f>
        <v>73.187799844392231</v>
      </c>
    </row>
    <row r="66" spans="1:8" x14ac:dyDescent="0.35">
      <c r="A66">
        <v>66</v>
      </c>
      <c r="C66">
        <f t="shared" si="8"/>
        <v>67.328460034580885</v>
      </c>
      <c r="D66">
        <f t="shared" si="9"/>
        <v>60.307003206067435</v>
      </c>
      <c r="E66">
        <v>66</v>
      </c>
      <c r="G66">
        <f t="shared" si="10"/>
        <v>66.789222401588233</v>
      </c>
      <c r="H66">
        <f t="shared" si="11"/>
        <v>73.70469230515539</v>
      </c>
    </row>
    <row r="67" spans="1:8" x14ac:dyDescent="0.35">
      <c r="A67">
        <v>67</v>
      </c>
      <c r="C67">
        <f t="shared" si="8"/>
        <v>67.627026354921924</v>
      </c>
      <c r="D67">
        <f t="shared" si="9"/>
        <v>60.54593427826633</v>
      </c>
      <c r="E67">
        <v>67</v>
      </c>
      <c r="G67">
        <f t="shared" si="10"/>
        <v>67.222598130177403</v>
      </c>
      <c r="H67">
        <f t="shared" si="11"/>
        <v>74.223071213821484</v>
      </c>
    </row>
    <row r="68" spans="1:8" x14ac:dyDescent="0.35">
      <c r="A68">
        <v>68</v>
      </c>
      <c r="C68">
        <f t="shared" si="8"/>
        <v>67.925592675262948</v>
      </c>
      <c r="D68">
        <f t="shared" si="9"/>
        <v>60.784208227805479</v>
      </c>
      <c r="E68">
        <v>68</v>
      </c>
      <c r="G68">
        <f t="shared" si="10"/>
        <v>67.6559738587666</v>
      </c>
      <c r="H68">
        <f t="shared" si="11"/>
        <v>74.742883083467859</v>
      </c>
    </row>
    <row r="69" spans="1:8" x14ac:dyDescent="0.35">
      <c r="A69">
        <v>69</v>
      </c>
      <c r="C69">
        <f t="shared" si="8"/>
        <v>68.224158995603972</v>
      </c>
      <c r="D69">
        <f t="shared" si="9"/>
        <v>61.021841557472229</v>
      </c>
      <c r="E69">
        <v>69</v>
      </c>
      <c r="G69">
        <f t="shared" si="10"/>
        <v>68.08934958735577</v>
      </c>
      <c r="H69">
        <f t="shared" si="11"/>
        <v>75.264076124314144</v>
      </c>
    </row>
    <row r="70" spans="1:8" x14ac:dyDescent="0.35">
      <c r="A70">
        <v>70</v>
      </c>
      <c r="C70">
        <f t="shared" si="8"/>
        <v>68.522725315944996</v>
      </c>
      <c r="D70">
        <f t="shared" si="9"/>
        <v>61.258850388761701</v>
      </c>
      <c r="E70">
        <v>70</v>
      </c>
      <c r="G70">
        <f t="shared" si="10"/>
        <v>68.522725315944953</v>
      </c>
      <c r="H70">
        <f t="shared" si="11"/>
        <v>75.786600243128234</v>
      </c>
    </row>
  </sheetData>
  <pageMargins left="0.7" right="0.7" top="0.75" bottom="0.75" header="0.3" footer="0.3"/>
  <ignoredErrors>
    <ignoredError sqref="I2:I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4668D-238E-4021-849F-1F5EF7876358}">
  <sheetPr codeName="XLSTAT_20240327_110609_1_HID"/>
  <dimension ref="A1:L25"/>
  <sheetViews>
    <sheetView showGridLines="0" workbookViewId="0">
      <selection activeCell="G1" sqref="G1"/>
    </sheetView>
  </sheetViews>
  <sheetFormatPr defaultRowHeight="15.5" x14ac:dyDescent="0.35"/>
  <sheetData>
    <row r="1" spans="1:12" ht="77.5" x14ac:dyDescent="0.35">
      <c r="A1" s="82" t="s">
        <v>243</v>
      </c>
      <c r="B1" s="83" t="s">
        <v>244</v>
      </c>
      <c r="C1" s="83" t="s">
        <v>365</v>
      </c>
      <c r="D1" s="83" t="s">
        <v>393</v>
      </c>
      <c r="E1" s="83" t="s">
        <v>261</v>
      </c>
      <c r="F1" s="83" t="s">
        <v>262</v>
      </c>
      <c r="G1" s="83" t="s">
        <v>263</v>
      </c>
      <c r="H1" s="83" t="s">
        <v>264</v>
      </c>
      <c r="I1" s="83" t="s">
        <v>265</v>
      </c>
      <c r="J1" s="83" t="s">
        <v>266</v>
      </c>
      <c r="K1" s="83" t="s">
        <v>267</v>
      </c>
      <c r="L1" s="83" t="s">
        <v>268</v>
      </c>
    </row>
    <row r="2" spans="1:12" x14ac:dyDescent="0.35">
      <c r="A2" s="117" t="s">
        <v>245</v>
      </c>
      <c r="B2" s="88">
        <v>1</v>
      </c>
      <c r="C2" s="97">
        <v>56.72757475083057</v>
      </c>
      <c r="D2" s="97">
        <v>57.102271096620818</v>
      </c>
      <c r="E2" s="97">
        <v>-0.37469634579024813</v>
      </c>
      <c r="F2" s="97">
        <v>-0.14999812579545546</v>
      </c>
      <c r="G2" s="97">
        <v>1.0198070262592565</v>
      </c>
      <c r="H2" s="97">
        <v>54.974990916827721</v>
      </c>
      <c r="I2" s="97">
        <v>59.229551276413915</v>
      </c>
      <c r="J2" s="97">
        <v>2.6981557767583086</v>
      </c>
      <c r="K2" s="97">
        <v>51.47401677193151</v>
      </c>
      <c r="L2" s="97">
        <v>62.730525421310126</v>
      </c>
    </row>
    <row r="3" spans="1:12" x14ac:dyDescent="0.35">
      <c r="A3" s="81" t="s">
        <v>246</v>
      </c>
      <c r="B3" s="89">
        <v>1</v>
      </c>
      <c r="C3" s="98">
        <v>56.938483547925614</v>
      </c>
      <c r="D3" s="98">
        <v>57.102271096620818</v>
      </c>
      <c r="E3" s="98">
        <v>-0.16378754869520407</v>
      </c>
      <c r="F3" s="98">
        <v>-6.556729364706794E-2</v>
      </c>
      <c r="G3" s="98">
        <v>1.0198070262592565</v>
      </c>
      <c r="H3" s="98">
        <v>54.974990916827721</v>
      </c>
      <c r="I3" s="98">
        <v>59.229551276413915</v>
      </c>
      <c r="J3" s="98">
        <v>2.6981557767583086</v>
      </c>
      <c r="K3" s="98">
        <v>51.47401677193151</v>
      </c>
      <c r="L3" s="98">
        <v>62.730525421310126</v>
      </c>
    </row>
    <row r="4" spans="1:12" x14ac:dyDescent="0.35">
      <c r="A4" s="81" t="s">
        <v>247</v>
      </c>
      <c r="B4" s="89">
        <v>1</v>
      </c>
      <c r="C4" s="98">
        <v>57.985948477751748</v>
      </c>
      <c r="D4" s="98">
        <v>57.102271096620818</v>
      </c>
      <c r="E4" s="98">
        <v>0.88367738113092997</v>
      </c>
      <c r="F4" s="98">
        <v>0.35375298549529016</v>
      </c>
      <c r="G4" s="98">
        <v>1.0198070262592565</v>
      </c>
      <c r="H4" s="98">
        <v>54.974990916827721</v>
      </c>
      <c r="I4" s="98">
        <v>59.229551276413915</v>
      </c>
      <c r="J4" s="98">
        <v>2.6981557767583086</v>
      </c>
      <c r="K4" s="98">
        <v>51.47401677193151</v>
      </c>
      <c r="L4" s="98">
        <v>62.730525421310126</v>
      </c>
    </row>
    <row r="5" spans="1:12" x14ac:dyDescent="0.35">
      <c r="A5" s="81" t="s">
        <v>248</v>
      </c>
      <c r="B5" s="89">
        <v>1</v>
      </c>
      <c r="C5" s="98">
        <v>55.348837209302324</v>
      </c>
      <c r="D5" s="98">
        <v>57.102271096620818</v>
      </c>
      <c r="E5" s="98">
        <v>-1.7534338873184936</v>
      </c>
      <c r="F5" s="98">
        <v>-0.70193317804931488</v>
      </c>
      <c r="G5" s="98">
        <v>1.0198070262592565</v>
      </c>
      <c r="H5" s="98">
        <v>54.974990916827721</v>
      </c>
      <c r="I5" s="98">
        <v>59.229551276413915</v>
      </c>
      <c r="J5" s="98">
        <v>2.6981557767583086</v>
      </c>
      <c r="K5" s="98">
        <v>51.47401677193151</v>
      </c>
      <c r="L5" s="98">
        <v>62.730525421310126</v>
      </c>
    </row>
    <row r="6" spans="1:12" x14ac:dyDescent="0.35">
      <c r="A6" s="81" t="s">
        <v>249</v>
      </c>
      <c r="B6" s="89">
        <v>1</v>
      </c>
      <c r="C6" s="98">
        <v>56.603773584905667</v>
      </c>
      <c r="D6" s="98">
        <v>57.102271096620818</v>
      </c>
      <c r="E6" s="98">
        <v>-0.49849751171515067</v>
      </c>
      <c r="F6" s="98">
        <v>-0.19955810434518728</v>
      </c>
      <c r="G6" s="98">
        <v>1.0198070262592565</v>
      </c>
      <c r="H6" s="98">
        <v>54.974990916827721</v>
      </c>
      <c r="I6" s="98">
        <v>59.229551276413915</v>
      </c>
      <c r="J6" s="98">
        <v>2.6981557767583086</v>
      </c>
      <c r="K6" s="98">
        <v>51.47401677193151</v>
      </c>
      <c r="L6" s="98">
        <v>62.730525421310126</v>
      </c>
    </row>
    <row r="7" spans="1:12" x14ac:dyDescent="0.35">
      <c r="A7" s="81" t="s">
        <v>250</v>
      </c>
      <c r="B7" s="89">
        <v>1</v>
      </c>
      <c r="C7" s="98">
        <v>59.009009009009006</v>
      </c>
      <c r="D7" s="98">
        <v>57.102271096620818</v>
      </c>
      <c r="E7" s="98">
        <v>1.9067379123881878</v>
      </c>
      <c r="F7" s="98">
        <v>0.76330371634174388</v>
      </c>
      <c r="G7" s="98">
        <v>1.0198070262592565</v>
      </c>
      <c r="H7" s="98">
        <v>54.974990916827721</v>
      </c>
      <c r="I7" s="98">
        <v>59.229551276413915</v>
      </c>
      <c r="J7" s="98">
        <v>2.6981557767583086</v>
      </c>
      <c r="K7" s="98">
        <v>51.47401677193151</v>
      </c>
      <c r="L7" s="98">
        <v>62.730525421310126</v>
      </c>
    </row>
    <row r="8" spans="1:12" x14ac:dyDescent="0.35">
      <c r="A8" s="81" t="s">
        <v>251</v>
      </c>
      <c r="B8" s="89">
        <v>1</v>
      </c>
      <c r="C8" s="98">
        <v>53.594771241830074</v>
      </c>
      <c r="D8" s="98">
        <v>53.971500943476258</v>
      </c>
      <c r="E8" s="98">
        <v>-0.37672970164618391</v>
      </c>
      <c r="F8" s="98">
        <v>-0.15081211710039422</v>
      </c>
      <c r="G8" s="98">
        <v>1.0198070262592565</v>
      </c>
      <c r="H8" s="98">
        <v>51.844220763683161</v>
      </c>
      <c r="I8" s="98">
        <v>56.098781123269355</v>
      </c>
      <c r="J8" s="98">
        <v>2.6981557767583086</v>
      </c>
      <c r="K8" s="98">
        <v>48.343246618786949</v>
      </c>
      <c r="L8" s="98">
        <v>59.599755268165566</v>
      </c>
    </row>
    <row r="9" spans="1:12" x14ac:dyDescent="0.35">
      <c r="A9" s="81" t="s">
        <v>252</v>
      </c>
      <c r="B9" s="89">
        <v>1</v>
      </c>
      <c r="C9" s="98">
        <v>54.467120181405889</v>
      </c>
      <c r="D9" s="98">
        <v>53.971500943476258</v>
      </c>
      <c r="E9" s="98">
        <v>0.49561923792963114</v>
      </c>
      <c r="F9" s="98">
        <v>0.19840587620577593</v>
      </c>
      <c r="G9" s="98">
        <v>1.0198070262592565</v>
      </c>
      <c r="H9" s="98">
        <v>51.844220763683161</v>
      </c>
      <c r="I9" s="98">
        <v>56.098781123269355</v>
      </c>
      <c r="J9" s="98">
        <v>2.6981557767583086</v>
      </c>
      <c r="K9" s="98">
        <v>48.343246618786949</v>
      </c>
      <c r="L9" s="98">
        <v>59.599755268165566</v>
      </c>
    </row>
    <row r="10" spans="1:12" x14ac:dyDescent="0.35">
      <c r="A10" s="81" t="s">
        <v>253</v>
      </c>
      <c r="B10" s="89">
        <v>1</v>
      </c>
      <c r="C10" s="98">
        <v>55.108359133126925</v>
      </c>
      <c r="D10" s="98">
        <v>53.971500943476258</v>
      </c>
      <c r="E10" s="98">
        <v>1.1368581896506669</v>
      </c>
      <c r="F10" s="98">
        <v>0.4551061136803129</v>
      </c>
      <c r="G10" s="98">
        <v>1.0198070262592565</v>
      </c>
      <c r="H10" s="98">
        <v>51.844220763683161</v>
      </c>
      <c r="I10" s="98">
        <v>56.098781123269355</v>
      </c>
      <c r="J10" s="98">
        <v>2.6981557767583086</v>
      </c>
      <c r="K10" s="98">
        <v>48.343246618786949</v>
      </c>
      <c r="L10" s="98">
        <v>59.599755268165566</v>
      </c>
    </row>
    <row r="11" spans="1:12" x14ac:dyDescent="0.35">
      <c r="A11" s="81" t="s">
        <v>254</v>
      </c>
      <c r="B11" s="89">
        <v>1</v>
      </c>
      <c r="C11" s="98">
        <v>53.617021276595757</v>
      </c>
      <c r="D11" s="98">
        <v>53.971500943476258</v>
      </c>
      <c r="E11" s="98">
        <v>-0.35447966688050059</v>
      </c>
      <c r="F11" s="98">
        <v>-0.14190500190903202</v>
      </c>
      <c r="G11" s="98">
        <v>1.0198070262592565</v>
      </c>
      <c r="H11" s="98">
        <v>51.844220763683161</v>
      </c>
      <c r="I11" s="98">
        <v>56.098781123269355</v>
      </c>
      <c r="J11" s="98">
        <v>2.6981557767583086</v>
      </c>
      <c r="K11" s="98">
        <v>48.343246618786949</v>
      </c>
      <c r="L11" s="98">
        <v>59.599755268165566</v>
      </c>
    </row>
    <row r="12" spans="1:12" x14ac:dyDescent="0.35">
      <c r="A12" s="81" t="s">
        <v>255</v>
      </c>
      <c r="B12" s="89">
        <v>1</v>
      </c>
      <c r="C12" s="98">
        <v>53.39366515837105</v>
      </c>
      <c r="D12" s="98">
        <v>53.971500943476258</v>
      </c>
      <c r="E12" s="98">
        <v>-0.57783578510520783</v>
      </c>
      <c r="F12" s="98">
        <v>-0.23131873517615323</v>
      </c>
      <c r="G12" s="98">
        <v>1.0198070262592565</v>
      </c>
      <c r="H12" s="98">
        <v>51.844220763683161</v>
      </c>
      <c r="I12" s="98">
        <v>56.098781123269355</v>
      </c>
      <c r="J12" s="98">
        <v>2.6981557767583086</v>
      </c>
      <c r="K12" s="98">
        <v>48.343246618786949</v>
      </c>
      <c r="L12" s="98">
        <v>59.599755268165566</v>
      </c>
    </row>
    <row r="13" spans="1:12" x14ac:dyDescent="0.35">
      <c r="A13" s="81" t="s">
        <v>256</v>
      </c>
      <c r="B13" s="89">
        <v>1</v>
      </c>
      <c r="C13" s="98">
        <v>53.648068669527895</v>
      </c>
      <c r="D13" s="98">
        <v>53.971500943476258</v>
      </c>
      <c r="E13" s="98">
        <v>-0.32343227394836305</v>
      </c>
      <c r="F13" s="98">
        <v>-0.12947613570049235</v>
      </c>
      <c r="G13" s="98">
        <v>1.0198070262592565</v>
      </c>
      <c r="H13" s="98">
        <v>51.844220763683161</v>
      </c>
      <c r="I13" s="98">
        <v>56.098781123269355</v>
      </c>
      <c r="J13" s="98">
        <v>2.6981557767583086</v>
      </c>
      <c r="K13" s="98">
        <v>48.343246618786949</v>
      </c>
      <c r="L13" s="98">
        <v>59.599755268165566</v>
      </c>
    </row>
    <row r="14" spans="1:12" x14ac:dyDescent="0.35">
      <c r="A14" s="81" t="s">
        <v>257</v>
      </c>
      <c r="B14" s="89">
        <v>1</v>
      </c>
      <c r="C14" s="98">
        <v>50.831460674157292</v>
      </c>
      <c r="D14" s="98">
        <v>49.682434127263967</v>
      </c>
      <c r="E14" s="98">
        <v>1.1490265468933245</v>
      </c>
      <c r="F14" s="98">
        <v>0.45997734021058162</v>
      </c>
      <c r="G14" s="98">
        <v>1.0198070262592562</v>
      </c>
      <c r="H14" s="98">
        <v>47.55515394747087</v>
      </c>
      <c r="I14" s="98">
        <v>51.809714307057064</v>
      </c>
      <c r="J14" s="98">
        <v>2.6981557767583086</v>
      </c>
      <c r="K14" s="98">
        <v>44.054179802574659</v>
      </c>
      <c r="L14" s="98">
        <v>55.310688451953276</v>
      </c>
    </row>
    <row r="15" spans="1:12" x14ac:dyDescent="0.35">
      <c r="A15" s="81" t="s">
        <v>258</v>
      </c>
      <c r="B15" s="89">
        <v>1</v>
      </c>
      <c r="C15" s="98">
        <v>51.554663991975922</v>
      </c>
      <c r="D15" s="98">
        <v>49.682434127263967</v>
      </c>
      <c r="E15" s="98">
        <v>1.8722298647119544</v>
      </c>
      <c r="F15" s="98">
        <v>0.74948948373859814</v>
      </c>
      <c r="G15" s="98">
        <v>1.0198070262592562</v>
      </c>
      <c r="H15" s="98">
        <v>47.55515394747087</v>
      </c>
      <c r="I15" s="98">
        <v>51.809714307057064</v>
      </c>
      <c r="J15" s="98">
        <v>2.6981557767583086</v>
      </c>
      <c r="K15" s="98">
        <v>44.054179802574659</v>
      </c>
      <c r="L15" s="98">
        <v>55.310688451953276</v>
      </c>
    </row>
    <row r="16" spans="1:12" x14ac:dyDescent="0.35">
      <c r="A16" s="81" t="s">
        <v>259</v>
      </c>
      <c r="B16" s="89">
        <v>1</v>
      </c>
      <c r="C16" s="98">
        <v>52.554399243140956</v>
      </c>
      <c r="D16" s="98">
        <v>49.682434127263967</v>
      </c>
      <c r="E16" s="98">
        <v>2.8719651158769892</v>
      </c>
      <c r="F16" s="98">
        <v>1.1497026580895153</v>
      </c>
      <c r="G16" s="98">
        <v>1.0198070262592562</v>
      </c>
      <c r="H16" s="98">
        <v>47.55515394747087</v>
      </c>
      <c r="I16" s="98">
        <v>51.809714307057064</v>
      </c>
      <c r="J16" s="98">
        <v>2.6981557767583086</v>
      </c>
      <c r="K16" s="98">
        <v>44.054179802574659</v>
      </c>
      <c r="L16" s="98">
        <v>55.310688451953276</v>
      </c>
    </row>
    <row r="17" spans="1:12" x14ac:dyDescent="0.35">
      <c r="A17" s="81" t="s">
        <v>336</v>
      </c>
      <c r="B17" s="89">
        <v>1</v>
      </c>
      <c r="C17" s="98">
        <v>46.05263157894737</v>
      </c>
      <c r="D17" s="98">
        <v>49.682434127263967</v>
      </c>
      <c r="E17" s="98">
        <v>-3.6298025483165972</v>
      </c>
      <c r="F17" s="98">
        <v>-1.4530795012338975</v>
      </c>
      <c r="G17" s="98">
        <v>1.0198070262592562</v>
      </c>
      <c r="H17" s="98">
        <v>47.55515394747087</v>
      </c>
      <c r="I17" s="98">
        <v>51.809714307057064</v>
      </c>
      <c r="J17" s="98">
        <v>2.6981557767583086</v>
      </c>
      <c r="K17" s="98">
        <v>44.054179802574659</v>
      </c>
      <c r="L17" s="98">
        <v>55.310688451953276</v>
      </c>
    </row>
    <row r="18" spans="1:12" x14ac:dyDescent="0.35">
      <c r="A18" s="81" t="s">
        <v>337</v>
      </c>
      <c r="B18" s="89">
        <v>1</v>
      </c>
      <c r="C18" s="98">
        <v>43.961352657004831</v>
      </c>
      <c r="D18" s="98">
        <v>49.682434127263967</v>
      </c>
      <c r="E18" s="98">
        <v>-5.7210814702591364</v>
      </c>
      <c r="F18" s="98">
        <v>-2.290258519207351</v>
      </c>
      <c r="G18" s="98">
        <v>1.0198070262592562</v>
      </c>
      <c r="H18" s="98">
        <v>47.55515394747087</v>
      </c>
      <c r="I18" s="98">
        <v>51.809714307057064</v>
      </c>
      <c r="J18" s="98">
        <v>2.6981557767583086</v>
      </c>
      <c r="K18" s="98">
        <v>44.054179802574659</v>
      </c>
      <c r="L18" s="98">
        <v>55.310688451953276</v>
      </c>
    </row>
    <row r="19" spans="1:12" x14ac:dyDescent="0.35">
      <c r="A19" s="81" t="s">
        <v>338</v>
      </c>
      <c r="B19" s="89">
        <v>1</v>
      </c>
      <c r="C19" s="98">
        <v>53.140096618357482</v>
      </c>
      <c r="D19" s="98">
        <v>49.682434127263967</v>
      </c>
      <c r="E19" s="98">
        <v>3.4576624910935152</v>
      </c>
      <c r="F19" s="98">
        <v>1.3841685384025735</v>
      </c>
      <c r="G19" s="98">
        <v>1.0198070262592562</v>
      </c>
      <c r="H19" s="98">
        <v>47.55515394747087</v>
      </c>
      <c r="I19" s="98">
        <v>51.809714307057064</v>
      </c>
      <c r="J19" s="98">
        <v>2.6981557767583086</v>
      </c>
      <c r="K19" s="98">
        <v>44.054179802574659</v>
      </c>
      <c r="L19" s="98">
        <v>55.310688451953276</v>
      </c>
    </row>
    <row r="20" spans="1:12" x14ac:dyDescent="0.35">
      <c r="A20" s="81" t="s">
        <v>339</v>
      </c>
      <c r="B20" s="89">
        <v>1</v>
      </c>
      <c r="C20" s="98">
        <v>50.595783684692954</v>
      </c>
      <c r="D20" s="98">
        <v>48.274750054114271</v>
      </c>
      <c r="E20" s="98">
        <v>2.3210336305786825</v>
      </c>
      <c r="F20" s="98">
        <v>0.92915422956891014</v>
      </c>
      <c r="G20" s="98">
        <v>1.0198070262592565</v>
      </c>
      <c r="H20" s="98">
        <v>46.147469874321175</v>
      </c>
      <c r="I20" s="98">
        <v>50.402030233907368</v>
      </c>
      <c r="J20" s="98">
        <v>2.6981557767583086</v>
      </c>
      <c r="K20" s="98">
        <v>42.646495729424963</v>
      </c>
      <c r="L20" s="98">
        <v>53.90300437880358</v>
      </c>
    </row>
    <row r="21" spans="1:12" x14ac:dyDescent="0.35">
      <c r="A21" s="81" t="s">
        <v>340</v>
      </c>
      <c r="B21" s="89">
        <v>1</v>
      </c>
      <c r="C21" s="98">
        <v>47.781128823782858</v>
      </c>
      <c r="D21" s="98">
        <v>48.274750054114271</v>
      </c>
      <c r="E21" s="98">
        <v>-0.49362123033141359</v>
      </c>
      <c r="F21" s="98">
        <v>-0.19760603548561723</v>
      </c>
      <c r="G21" s="98">
        <v>1.0198070262592565</v>
      </c>
      <c r="H21" s="98">
        <v>46.147469874321175</v>
      </c>
      <c r="I21" s="98">
        <v>50.402030233907368</v>
      </c>
      <c r="J21" s="98">
        <v>2.6981557767583086</v>
      </c>
      <c r="K21" s="98">
        <v>42.646495729424963</v>
      </c>
      <c r="L21" s="98">
        <v>53.90300437880358</v>
      </c>
    </row>
    <row r="22" spans="1:12" x14ac:dyDescent="0.35">
      <c r="A22" s="81" t="s">
        <v>341</v>
      </c>
      <c r="B22" s="89">
        <v>1</v>
      </c>
      <c r="C22" s="98">
        <v>50.833730347784666</v>
      </c>
      <c r="D22" s="98">
        <v>48.274750054114271</v>
      </c>
      <c r="E22" s="98">
        <v>2.5589802936703947</v>
      </c>
      <c r="F22" s="98">
        <v>1.0244088374775213</v>
      </c>
      <c r="G22" s="98">
        <v>1.0198070262592565</v>
      </c>
      <c r="H22" s="98">
        <v>46.147469874321175</v>
      </c>
      <c r="I22" s="98">
        <v>50.402030233907368</v>
      </c>
      <c r="J22" s="98">
        <v>2.6981557767583086</v>
      </c>
      <c r="K22" s="98">
        <v>42.646495729424963</v>
      </c>
      <c r="L22" s="98">
        <v>53.90300437880358</v>
      </c>
    </row>
    <row r="23" spans="1:12" x14ac:dyDescent="0.35">
      <c r="A23" s="81" t="s">
        <v>342</v>
      </c>
      <c r="B23" s="89">
        <v>1</v>
      </c>
      <c r="C23" s="98">
        <v>48.148148148148145</v>
      </c>
      <c r="D23" s="98">
        <v>48.274750054114271</v>
      </c>
      <c r="E23" s="98">
        <v>-0.12660190596612608</v>
      </c>
      <c r="F23" s="98">
        <v>-5.0681168445880373E-2</v>
      </c>
      <c r="G23" s="98">
        <v>1.0198070262592565</v>
      </c>
      <c r="H23" s="98">
        <v>46.147469874321175</v>
      </c>
      <c r="I23" s="98">
        <v>50.402030233907368</v>
      </c>
      <c r="J23" s="98">
        <v>2.6981557767583086</v>
      </c>
      <c r="K23" s="98">
        <v>42.646495729424963</v>
      </c>
      <c r="L23" s="98">
        <v>53.90300437880358</v>
      </c>
    </row>
    <row r="24" spans="1:12" x14ac:dyDescent="0.35">
      <c r="A24" s="81" t="s">
        <v>343</v>
      </c>
      <c r="B24" s="89">
        <v>1</v>
      </c>
      <c r="C24" s="98">
        <v>42.79475982532751</v>
      </c>
      <c r="D24" s="98">
        <v>48.274750054114271</v>
      </c>
      <c r="E24" s="98">
        <v>-5.479990228786761</v>
      </c>
      <c r="F24" s="98">
        <v>-2.1937450763279274</v>
      </c>
      <c r="G24" s="98">
        <v>1.0198070262592565</v>
      </c>
      <c r="H24" s="98">
        <v>46.147469874321175</v>
      </c>
      <c r="I24" s="98">
        <v>50.402030233907368</v>
      </c>
      <c r="J24" s="98">
        <v>2.6981557767583086</v>
      </c>
      <c r="K24" s="98">
        <v>42.646495729424963</v>
      </c>
      <c r="L24" s="98">
        <v>53.90300437880358</v>
      </c>
    </row>
    <row r="25" spans="1:12" ht="16" thickBot="1" x14ac:dyDescent="0.4">
      <c r="A25" s="115" t="s">
        <v>344</v>
      </c>
      <c r="B25" s="90">
        <v>1</v>
      </c>
      <c r="C25" s="99">
        <v>49.494949494949509</v>
      </c>
      <c r="D25" s="99">
        <v>48.274750054114271</v>
      </c>
      <c r="E25" s="99">
        <v>1.2201994408352377</v>
      </c>
      <c r="F25" s="99">
        <v>0.48846921321299924</v>
      </c>
      <c r="G25" s="99">
        <v>1.0198070262592565</v>
      </c>
      <c r="H25" s="99">
        <v>46.147469874321175</v>
      </c>
      <c r="I25" s="99">
        <v>50.402030233907368</v>
      </c>
      <c r="J25" s="99">
        <v>2.6981557767583086</v>
      </c>
      <c r="K25" s="99">
        <v>42.646495729424963</v>
      </c>
      <c r="L25" s="99">
        <v>53.90300437880358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E1EAE-CF1C-1347-95B3-92DCCEBE94F5}">
  <sheetPr codeName="Sheet3">
    <tabColor theme="7"/>
  </sheetPr>
  <dimension ref="A1:AQ225"/>
  <sheetViews>
    <sheetView topLeftCell="A32" zoomScale="55" zoomScaleNormal="55" workbookViewId="0">
      <pane xSplit="1" topLeftCell="B1" activePane="topRight" state="frozen"/>
      <selection pane="topRight" activeCell="A53" sqref="A53"/>
    </sheetView>
  </sheetViews>
  <sheetFormatPr defaultColWidth="10.6640625" defaultRowHeight="15.5" x14ac:dyDescent="0.35"/>
  <cols>
    <col min="1" max="1" width="18.5" bestFit="1" customWidth="1"/>
    <col min="4" max="4" width="33.33203125" hidden="1" customWidth="1"/>
    <col min="5" max="5" width="30.6640625" hidden="1" customWidth="1"/>
    <col min="6" max="6" width="29.33203125" hidden="1" customWidth="1"/>
    <col min="7" max="7" width="35.33203125" hidden="1" customWidth="1"/>
    <col min="8" max="8" width="37.6640625" hidden="1" customWidth="1"/>
    <col min="9" max="9" width="33.5" customWidth="1"/>
    <col min="10" max="10" width="32" bestFit="1" customWidth="1"/>
    <col min="11" max="11" width="30.6640625" bestFit="1" customWidth="1"/>
    <col min="12" max="12" width="25" customWidth="1"/>
    <col min="13" max="13" width="27.1640625" customWidth="1"/>
    <col min="14" max="14" width="17.5" customWidth="1"/>
    <col min="15" max="16" width="33" hidden="1" customWidth="1"/>
    <col min="17" max="17" width="24.5" hidden="1" customWidth="1"/>
    <col min="18" max="18" width="29" hidden="1" customWidth="1"/>
    <col min="19" max="20" width="33" hidden="1" customWidth="1"/>
    <col min="21" max="21" width="21.6640625" hidden="1" customWidth="1"/>
    <col min="22" max="22" width="29" hidden="1" customWidth="1"/>
    <col min="23" max="23" width="33" hidden="1" customWidth="1"/>
    <col min="24" max="24" width="15.6640625" hidden="1" customWidth="1"/>
    <col min="25" max="25" width="14.5" hidden="1" customWidth="1"/>
    <col min="26" max="26" width="0" hidden="1" customWidth="1"/>
    <col min="27" max="27" width="24.5" hidden="1" customWidth="1"/>
    <col min="28" max="29" width="0" hidden="1" customWidth="1"/>
    <col min="30" max="30" width="33.5" hidden="1" customWidth="1"/>
    <col min="31" max="32" width="24.5" hidden="1" customWidth="1"/>
    <col min="33" max="47" width="0" hidden="1" customWidth="1"/>
  </cols>
  <sheetData>
    <row r="1" spans="1:31" s="1" customFormat="1" ht="93" hidden="1" x14ac:dyDescent="0.35">
      <c r="A1" s="17" t="s">
        <v>114</v>
      </c>
      <c r="B1" s="1" t="s">
        <v>75</v>
      </c>
      <c r="C1" s="1" t="s">
        <v>76</v>
      </c>
      <c r="D1" s="1" t="s">
        <v>1</v>
      </c>
      <c r="E1" s="1" t="s">
        <v>2</v>
      </c>
      <c r="F1" s="1" t="s">
        <v>3</v>
      </c>
      <c r="G1" s="1" t="s">
        <v>84</v>
      </c>
      <c r="H1" s="25" t="s">
        <v>115</v>
      </c>
      <c r="I1" s="26" t="s">
        <v>84</v>
      </c>
      <c r="J1" s="1" t="s">
        <v>4</v>
      </c>
      <c r="K1" s="1" t="s">
        <v>5</v>
      </c>
      <c r="L1" s="1" t="s">
        <v>84</v>
      </c>
      <c r="M1" s="27" t="s">
        <v>116</v>
      </c>
      <c r="N1" s="26" t="s">
        <v>84</v>
      </c>
      <c r="O1" s="1" t="s">
        <v>85</v>
      </c>
      <c r="P1" s="1" t="s">
        <v>117</v>
      </c>
      <c r="Q1" s="1" t="s">
        <v>118</v>
      </c>
      <c r="R1" s="28" t="s">
        <v>119</v>
      </c>
      <c r="S1" s="1" t="s">
        <v>84</v>
      </c>
      <c r="T1" s="1" t="s">
        <v>120</v>
      </c>
      <c r="U1" s="1" t="s">
        <v>121</v>
      </c>
      <c r="V1" s="1" t="s">
        <v>122</v>
      </c>
      <c r="W1" s="1" t="s">
        <v>84</v>
      </c>
      <c r="X1" s="1" t="s">
        <v>123</v>
      </c>
      <c r="Y1" s="28" t="s">
        <v>124</v>
      </c>
      <c r="Z1" s="28" t="s">
        <v>125</v>
      </c>
      <c r="AA1" s="1" t="s">
        <v>84</v>
      </c>
      <c r="AB1" s="27" t="s">
        <v>126</v>
      </c>
      <c r="AC1" s="26" t="s">
        <v>84</v>
      </c>
      <c r="AD1" s="1" t="s">
        <v>85</v>
      </c>
      <c r="AE1" s="1">
        <f>SQRT(6)</f>
        <v>2.4494897427831779</v>
      </c>
    </row>
    <row r="2" spans="1:31" hidden="1" x14ac:dyDescent="0.35">
      <c r="A2" t="s">
        <v>12</v>
      </c>
      <c r="B2">
        <v>85</v>
      </c>
      <c r="C2">
        <v>15</v>
      </c>
      <c r="D2" s="3">
        <v>150</v>
      </c>
      <c r="E2" s="3">
        <v>125.66</v>
      </c>
      <c r="H2" s="29"/>
      <c r="I2" s="30"/>
      <c r="J2" s="3">
        <f>((E2-D2)/D2)*100</f>
        <v>-16.22666666666667</v>
      </c>
      <c r="K2" s="3"/>
      <c r="L2" s="3"/>
      <c r="M2" s="31"/>
      <c r="N2" s="32"/>
      <c r="O2" s="3"/>
      <c r="P2">
        <v>124.89</v>
      </c>
      <c r="Q2" s="24">
        <v>-0.61276460289670232</v>
      </c>
      <c r="T2" s="3">
        <v>123.62</v>
      </c>
      <c r="U2" s="3">
        <v>-1.6234282985834729</v>
      </c>
      <c r="V2" s="3"/>
      <c r="W2" s="3"/>
      <c r="X2" s="3">
        <v>122.19</v>
      </c>
      <c r="Y2" s="3">
        <v>-2.7614197039630741</v>
      </c>
      <c r="AB2" s="29"/>
      <c r="AC2" s="30"/>
    </row>
    <row r="3" spans="1:31" hidden="1" x14ac:dyDescent="0.35">
      <c r="A3" t="s">
        <v>13</v>
      </c>
      <c r="B3">
        <v>85</v>
      </c>
      <c r="C3">
        <v>15</v>
      </c>
      <c r="D3" s="3">
        <v>150</v>
      </c>
      <c r="E3" s="3">
        <v>123.42</v>
      </c>
      <c r="H3" s="29"/>
      <c r="I3" s="30"/>
      <c r="J3" s="3">
        <f t="shared" ref="J3:J25" si="0">((E3-D3)/D3)*100</f>
        <v>-17.72</v>
      </c>
      <c r="K3" s="3"/>
      <c r="L3" s="3"/>
      <c r="M3" s="31"/>
      <c r="N3" s="32"/>
      <c r="O3" s="3"/>
      <c r="P3">
        <v>122.63</v>
      </c>
      <c r="Q3" s="24">
        <v>-0.64009074704262381</v>
      </c>
      <c r="T3" s="3">
        <v>121.52</v>
      </c>
      <c r="U3" s="3">
        <v>-1.5394587587101003</v>
      </c>
      <c r="V3" s="3"/>
      <c r="W3" s="3"/>
      <c r="X3" s="3">
        <v>120.43</v>
      </c>
      <c r="Y3" s="3">
        <v>-2.4226219413385146</v>
      </c>
      <c r="AB3" s="29"/>
      <c r="AC3" s="30"/>
    </row>
    <row r="4" spans="1:31" hidden="1" x14ac:dyDescent="0.35">
      <c r="A4" t="s">
        <v>14</v>
      </c>
      <c r="B4" s="4">
        <v>85</v>
      </c>
      <c r="C4" s="4">
        <v>15</v>
      </c>
      <c r="D4" s="5">
        <v>150</v>
      </c>
      <c r="E4" s="5">
        <v>125.97</v>
      </c>
      <c r="F4" s="5">
        <f>AVERAGE(E2:E4)</f>
        <v>125.01666666666665</v>
      </c>
      <c r="G4" s="3">
        <f>STDEV(E2:E4)</f>
        <v>1.391414148746996</v>
      </c>
      <c r="H4" s="31"/>
      <c r="I4" s="32"/>
      <c r="J4" s="3">
        <f t="shared" si="0"/>
        <v>-16.02</v>
      </c>
      <c r="K4" s="3">
        <f>AVERAGE(J2:J4)</f>
        <v>-16.655555555555555</v>
      </c>
      <c r="L4" s="3">
        <f>STDEV(J2:J4)</f>
        <v>0.92760943249799743</v>
      </c>
      <c r="M4" s="31"/>
      <c r="N4" s="32"/>
      <c r="O4" s="3"/>
      <c r="P4">
        <v>125.22</v>
      </c>
      <c r="Q4" s="24">
        <v>-0.5953798523457966</v>
      </c>
      <c r="R4" s="24">
        <f>AVERAGE(Q2:Q4)</f>
        <v>-0.61607840076170761</v>
      </c>
      <c r="S4" s="24">
        <f>STDEV(Q2:Q4)</f>
        <v>2.2538899005170546E-2</v>
      </c>
      <c r="T4" s="3">
        <v>124.39</v>
      </c>
      <c r="U4" s="3">
        <v>-1.2542668889418103</v>
      </c>
      <c r="V4" s="24">
        <f>AVERAGE(U2:U4)</f>
        <v>-1.4723846487451278</v>
      </c>
      <c r="W4" s="24">
        <f>STDEV(U2:U4)</f>
        <v>0.19350513885385626</v>
      </c>
      <c r="X4" s="3">
        <v>123.62</v>
      </c>
      <c r="Y4" s="3">
        <v>-1.8655235373501582</v>
      </c>
      <c r="Z4" s="24">
        <f>AVERAGE(Y2:Y4)</f>
        <v>-2.3498550608839159</v>
      </c>
      <c r="AA4">
        <f>STDEV(Y2:Y4)</f>
        <v>0.45235909353769893</v>
      </c>
      <c r="AB4" s="29"/>
      <c r="AC4" s="30"/>
    </row>
    <row r="5" spans="1:31" hidden="1" x14ac:dyDescent="0.35">
      <c r="A5" t="s">
        <v>15</v>
      </c>
      <c r="B5">
        <v>85</v>
      </c>
      <c r="C5">
        <v>15</v>
      </c>
      <c r="D5" s="3">
        <v>150.31</v>
      </c>
      <c r="E5" s="3">
        <v>123.5</v>
      </c>
      <c r="F5" s="3"/>
      <c r="G5" s="3"/>
      <c r="H5" s="31"/>
      <c r="I5" s="32"/>
      <c r="J5" s="3">
        <f t="shared" si="0"/>
        <v>-17.836471292661834</v>
      </c>
      <c r="K5" s="3"/>
      <c r="L5" s="3"/>
      <c r="M5" s="31"/>
      <c r="N5" s="32"/>
      <c r="O5" s="3"/>
      <c r="P5">
        <v>122.42</v>
      </c>
      <c r="Q5" s="24">
        <v>-0.87449392712550467</v>
      </c>
      <c r="R5" s="24"/>
      <c r="S5" s="24"/>
      <c r="T5" s="3">
        <v>119.84</v>
      </c>
      <c r="U5" s="3">
        <v>-2.9635627530364346</v>
      </c>
      <c r="V5" s="24"/>
      <c r="W5" s="24"/>
      <c r="X5" s="3">
        <v>115.33</v>
      </c>
      <c r="Y5" s="3">
        <v>-6.6153846153846176</v>
      </c>
      <c r="Z5" s="24"/>
      <c r="AB5" s="29"/>
      <c r="AC5" s="30"/>
    </row>
    <row r="6" spans="1:31" hidden="1" x14ac:dyDescent="0.35">
      <c r="A6" t="s">
        <v>16</v>
      </c>
      <c r="B6">
        <v>85</v>
      </c>
      <c r="C6">
        <v>15</v>
      </c>
      <c r="D6" s="3">
        <v>150.11000000000001</v>
      </c>
      <c r="E6" s="3">
        <v>122.51</v>
      </c>
      <c r="F6" s="3"/>
      <c r="G6" s="3"/>
      <c r="H6" s="31"/>
      <c r="I6" s="32"/>
      <c r="J6" s="3">
        <f t="shared" si="0"/>
        <v>-18.386516554526686</v>
      </c>
      <c r="K6" s="3"/>
      <c r="L6" s="3"/>
      <c r="M6" s="31"/>
      <c r="N6" s="32"/>
      <c r="O6" s="3"/>
      <c r="P6">
        <v>121.63</v>
      </c>
      <c r="Q6" s="24">
        <v>-0.71830870949311054</v>
      </c>
      <c r="R6" s="24"/>
      <c r="S6" s="24"/>
      <c r="T6" s="3">
        <v>118.8</v>
      </c>
      <c r="U6" s="3">
        <v>-3.0283242184311545</v>
      </c>
      <c r="V6" s="24"/>
      <c r="W6" s="24"/>
      <c r="X6" s="3">
        <v>118.02</v>
      </c>
      <c r="Y6" s="3">
        <v>-3.665006938209133</v>
      </c>
      <c r="Z6" s="24"/>
      <c r="AB6" s="29"/>
      <c r="AC6" s="30"/>
    </row>
    <row r="7" spans="1:31" s="4" customFormat="1" hidden="1" x14ac:dyDescent="0.35">
      <c r="A7" s="4" t="s">
        <v>17</v>
      </c>
      <c r="B7" s="4">
        <v>85</v>
      </c>
      <c r="C7" s="4">
        <v>15</v>
      </c>
      <c r="D7" s="4">
        <v>150.1</v>
      </c>
      <c r="E7" s="4">
        <v>124.55</v>
      </c>
      <c r="F7" s="5">
        <f>AVERAGE(E5:E7)</f>
        <v>123.52</v>
      </c>
      <c r="G7" s="5">
        <f>STDEV(E5:E7)</f>
        <v>1.0201470482239272</v>
      </c>
      <c r="H7" s="33">
        <f>AVERAGE(E2:E7)</f>
        <v>124.26833333333332</v>
      </c>
      <c r="I7" s="34">
        <f>STDEV(E2:E7)</f>
        <v>1.3648064575853454</v>
      </c>
      <c r="J7" s="5">
        <f t="shared" si="0"/>
        <v>-17.021985343104596</v>
      </c>
      <c r="K7" s="5">
        <f>AVERAGE(J5:J7)</f>
        <v>-17.748324396764371</v>
      </c>
      <c r="L7" s="5">
        <f>STDEV(J5:J7)</f>
        <v>0.68652295167643707</v>
      </c>
      <c r="M7" s="33">
        <f>AVERAGE(J2:J7)</f>
        <v>-17.201939976159963</v>
      </c>
      <c r="N7" s="34">
        <f>STDEV(J2:J7)</f>
        <v>0.94390271271470094</v>
      </c>
      <c r="O7" s="5">
        <f>N7/AE1</f>
        <v>0.38534666882997953</v>
      </c>
      <c r="P7" s="4">
        <v>123.57</v>
      </c>
      <c r="Q7" s="35">
        <v>-0.78683259735046496</v>
      </c>
      <c r="R7" s="35">
        <f>AVERAGE(Q5:Q7)</f>
        <v>-0.79321174465636002</v>
      </c>
      <c r="S7" s="35">
        <f>STDEV(Q5:Q7)</f>
        <v>7.8287774856501763E-2</v>
      </c>
      <c r="T7" s="5">
        <v>120.75</v>
      </c>
      <c r="U7" s="5">
        <v>-3.0509835407466857</v>
      </c>
      <c r="V7" s="24">
        <f>AVERAGE(U5:U7)</f>
        <v>-3.0142901707380916</v>
      </c>
      <c r="W7" s="24">
        <f>STDEV(U5:U7)</f>
        <v>4.5368649990478786E-2</v>
      </c>
      <c r="X7" s="5">
        <v>117.44</v>
      </c>
      <c r="Y7" s="5">
        <v>-5.7085507828181452</v>
      </c>
      <c r="Z7" s="24">
        <f>AVERAGE(Y5:Y7)</f>
        <v>-5.3296474454706315</v>
      </c>
      <c r="AA7">
        <f>STDEV(Y5:Y7)</f>
        <v>1.5112438300233564</v>
      </c>
      <c r="AB7" s="33">
        <f>AVERAGE(Y2:Y7)</f>
        <v>-3.8397512531772739</v>
      </c>
      <c r="AC7" s="36">
        <f>STDEV(Y2:Y7)</f>
        <v>1.9128887740504577</v>
      </c>
      <c r="AD7" s="4">
        <f>AC7/AE1</f>
        <v>0.78093357185361412</v>
      </c>
    </row>
    <row r="8" spans="1:31" hidden="1" x14ac:dyDescent="0.35">
      <c r="A8" t="s">
        <v>18</v>
      </c>
      <c r="B8">
        <v>25</v>
      </c>
      <c r="C8">
        <v>75</v>
      </c>
      <c r="D8" s="3">
        <v>150</v>
      </c>
      <c r="E8" s="3">
        <v>123.03</v>
      </c>
      <c r="H8" s="29"/>
      <c r="I8" s="30"/>
      <c r="J8" s="3">
        <f t="shared" si="0"/>
        <v>-17.98</v>
      </c>
      <c r="K8" s="3"/>
      <c r="L8" s="3"/>
      <c r="M8" s="31"/>
      <c r="N8" s="32"/>
      <c r="O8" s="3"/>
      <c r="P8">
        <v>123.46</v>
      </c>
      <c r="Q8" s="24">
        <v>0.34950825002031422</v>
      </c>
      <c r="R8" s="24"/>
      <c r="S8" s="24"/>
      <c r="T8" s="3">
        <v>121.95</v>
      </c>
      <c r="U8" s="3">
        <v>-0.87783467446964014</v>
      </c>
      <c r="V8" s="24"/>
      <c r="W8" s="24"/>
      <c r="X8" s="3">
        <v>122.04</v>
      </c>
      <c r="Y8" s="3">
        <v>-0.80468178493050058</v>
      </c>
      <c r="Z8" s="24"/>
      <c r="AB8" s="29"/>
      <c r="AC8" s="30"/>
    </row>
    <row r="9" spans="1:31" hidden="1" x14ac:dyDescent="0.35">
      <c r="A9" t="s">
        <v>19</v>
      </c>
      <c r="B9">
        <v>25</v>
      </c>
      <c r="C9">
        <v>75</v>
      </c>
      <c r="D9" s="3">
        <v>150</v>
      </c>
      <c r="E9" s="3">
        <v>121.9</v>
      </c>
      <c r="H9" s="29"/>
      <c r="I9" s="30"/>
      <c r="J9" s="3">
        <f t="shared" si="0"/>
        <v>-18.733333333333331</v>
      </c>
      <c r="K9" s="3"/>
      <c r="L9" s="3"/>
      <c r="M9" s="31"/>
      <c r="N9" s="32"/>
      <c r="O9" s="3"/>
      <c r="P9">
        <v>122.04</v>
      </c>
      <c r="Q9" s="24">
        <v>0.11484823625922934</v>
      </c>
      <c r="R9" s="24"/>
      <c r="S9" s="24"/>
      <c r="T9" s="3">
        <v>121.4</v>
      </c>
      <c r="U9" s="3">
        <v>-0.41017227235438886</v>
      </c>
      <c r="V9" s="24"/>
      <c r="W9" s="24"/>
      <c r="X9" s="3">
        <v>121.4</v>
      </c>
      <c r="Y9" s="3">
        <v>-0.41017227235438886</v>
      </c>
      <c r="Z9" s="24"/>
      <c r="AB9" s="29"/>
      <c r="AC9" s="30"/>
    </row>
    <row r="10" spans="1:31" hidden="1" x14ac:dyDescent="0.35">
      <c r="A10" t="s">
        <v>20</v>
      </c>
      <c r="B10" s="4">
        <v>25</v>
      </c>
      <c r="C10" s="4">
        <v>75</v>
      </c>
      <c r="D10" s="5">
        <v>150</v>
      </c>
      <c r="E10" s="5">
        <v>120.82</v>
      </c>
      <c r="F10" s="5">
        <f>AVERAGE(E8:E10)</f>
        <v>121.91666666666667</v>
      </c>
      <c r="G10" s="3">
        <f>STDEV(E8:E10)</f>
        <v>1.105094264455907</v>
      </c>
      <c r="H10" s="31"/>
      <c r="I10" s="32"/>
      <c r="J10" s="3">
        <f t="shared" si="0"/>
        <v>-19.45333333333334</v>
      </c>
      <c r="K10" s="3">
        <f>AVERAGE(J8:J10)</f>
        <v>-18.722222222222225</v>
      </c>
      <c r="L10" s="3">
        <f>STDEV(J8:J10)</f>
        <v>0.73672950963727191</v>
      </c>
      <c r="M10" s="31"/>
      <c r="N10" s="32"/>
      <c r="O10" s="3"/>
      <c r="P10">
        <v>121.07</v>
      </c>
      <c r="Q10" s="24">
        <v>0.20691938420791262</v>
      </c>
      <c r="R10" s="24">
        <f>AVERAGE(Q8:Q10)</f>
        <v>0.22375862349581874</v>
      </c>
      <c r="S10" s="24">
        <f>STDEV(Q8:Q10)</f>
        <v>0.11823282327439641</v>
      </c>
      <c r="T10" s="3">
        <v>120.3</v>
      </c>
      <c r="U10" s="3">
        <v>-0.43039231915245491</v>
      </c>
      <c r="V10" s="24">
        <f>AVERAGE(U8:U10)</f>
        <v>-0.57279975532549454</v>
      </c>
      <c r="W10" s="24">
        <f>STDEV(U8:U10)</f>
        <v>0.2643613795471752</v>
      </c>
      <c r="X10" s="3">
        <v>120.04</v>
      </c>
      <c r="Y10" s="3">
        <v>-0.64558847872867653</v>
      </c>
      <c r="Z10" s="24">
        <f>AVERAGE(Y8:Y10)</f>
        <v>-0.62014751200452201</v>
      </c>
      <c r="AA10">
        <f>STDEV(Y8:Y10)</f>
        <v>0.19848141215024381</v>
      </c>
      <c r="AB10" s="29"/>
      <c r="AC10" s="30"/>
    </row>
    <row r="11" spans="1:31" hidden="1" x14ac:dyDescent="0.35">
      <c r="A11" s="12" t="s">
        <v>21</v>
      </c>
      <c r="B11">
        <v>25</v>
      </c>
      <c r="C11">
        <v>75</v>
      </c>
      <c r="D11" s="3">
        <v>150.63999999999999</v>
      </c>
      <c r="E11">
        <v>123.23</v>
      </c>
      <c r="F11" s="3"/>
      <c r="G11" s="3"/>
      <c r="H11" s="31"/>
      <c r="I11" s="32"/>
      <c r="J11" s="3">
        <f t="shared" si="0"/>
        <v>-18.195698353690908</v>
      </c>
      <c r="K11" s="3"/>
      <c r="L11" s="3"/>
      <c r="M11" s="31"/>
      <c r="N11" s="32"/>
      <c r="O11" s="3"/>
      <c r="P11">
        <v>123.23</v>
      </c>
      <c r="Q11" s="24">
        <v>0</v>
      </c>
      <c r="R11" s="24"/>
      <c r="S11" s="24"/>
      <c r="T11">
        <v>122.56</v>
      </c>
      <c r="U11" s="3">
        <v>-0.5436987746490316</v>
      </c>
      <c r="V11" s="24"/>
      <c r="W11" s="24"/>
      <c r="X11">
        <v>122.53</v>
      </c>
      <c r="Y11" s="3">
        <v>-0.56804349590197423</v>
      </c>
      <c r="Z11" s="24"/>
      <c r="AB11" s="29"/>
      <c r="AC11" s="30"/>
    </row>
    <row r="12" spans="1:31" hidden="1" x14ac:dyDescent="0.35">
      <c r="A12" s="8" t="s">
        <v>22</v>
      </c>
      <c r="B12">
        <v>25</v>
      </c>
      <c r="C12">
        <v>75</v>
      </c>
      <c r="D12" s="3">
        <v>150.4</v>
      </c>
      <c r="E12" s="3">
        <v>126.34</v>
      </c>
      <c r="F12" s="3"/>
      <c r="G12" s="3"/>
      <c r="H12" s="31"/>
      <c r="I12" s="32"/>
      <c r="J12" s="3">
        <f t="shared" si="0"/>
        <v>-15.997340425531917</v>
      </c>
      <c r="K12" s="3"/>
      <c r="L12" s="3"/>
      <c r="M12" s="31"/>
      <c r="N12" s="32"/>
      <c r="O12" s="3"/>
      <c r="P12">
        <v>125.78</v>
      </c>
      <c r="Q12" s="24">
        <v>-0.44324837739433454</v>
      </c>
      <c r="R12" s="24"/>
      <c r="S12" s="24"/>
      <c r="T12" s="3">
        <v>125.05</v>
      </c>
      <c r="U12" s="3">
        <v>-1.0210542979262356</v>
      </c>
      <c r="V12" s="24"/>
      <c r="W12" s="24"/>
      <c r="X12" s="3">
        <v>124.87</v>
      </c>
      <c r="Y12" s="3">
        <v>-1.1635269906601224</v>
      </c>
      <c r="Z12" s="24"/>
      <c r="AB12" s="29"/>
      <c r="AC12" s="30"/>
    </row>
    <row r="13" spans="1:31" s="4" customFormat="1" hidden="1" x14ac:dyDescent="0.35">
      <c r="A13" s="4" t="s">
        <v>23</v>
      </c>
      <c r="B13" s="4">
        <v>25</v>
      </c>
      <c r="C13" s="4">
        <v>75</v>
      </c>
      <c r="D13" s="4">
        <v>150.6</v>
      </c>
      <c r="E13" s="4">
        <v>125.18</v>
      </c>
      <c r="F13" s="5">
        <f>AVERAGE(E11:E13)</f>
        <v>124.91666666666667</v>
      </c>
      <c r="G13" s="5">
        <f>STDEV(E11:E13)</f>
        <v>1.5716339692604426</v>
      </c>
      <c r="H13" s="33">
        <f>AVERAGE(E8:E13)</f>
        <v>123.41666666666667</v>
      </c>
      <c r="I13" s="34">
        <f>STDEV(E8:E13)</f>
        <v>2.0436503288641821</v>
      </c>
      <c r="J13" s="5">
        <f t="shared" si="0"/>
        <v>-16.879150066401056</v>
      </c>
      <c r="K13" s="5">
        <f>AVERAGE(J11:J13)</f>
        <v>-17.024062948541296</v>
      </c>
      <c r="L13" s="5">
        <f>STDEV(J11:J13)</f>
        <v>1.1063201176117676</v>
      </c>
      <c r="M13" s="33">
        <f>AVERAGE(J8:J13)</f>
        <v>-17.873142585381757</v>
      </c>
      <c r="N13" s="34">
        <f>STDEV(J8:J13)</f>
        <v>1.2537181919545237</v>
      </c>
      <c r="O13" s="5">
        <f>N13/AE1</f>
        <v>0.51182830858887962</v>
      </c>
      <c r="P13" s="4">
        <v>124.86</v>
      </c>
      <c r="Q13" s="35">
        <v>-0.25563189007829312</v>
      </c>
      <c r="R13" s="35">
        <f>AVERAGE(Q11:Q13)</f>
        <v>-0.23296008915754254</v>
      </c>
      <c r="S13" s="35">
        <f>STDEV(Q11:Q13)</f>
        <v>0.2224922221863502</v>
      </c>
      <c r="T13" s="4">
        <v>124.02</v>
      </c>
      <c r="U13" s="5">
        <v>-0.92666560153379995</v>
      </c>
      <c r="V13" s="24">
        <f>AVERAGE(U11:U13)</f>
        <v>-0.83047289136968905</v>
      </c>
      <c r="W13" s="24">
        <f>STDEV(U11:U13)</f>
        <v>0.25279804591284111</v>
      </c>
      <c r="X13" s="4">
        <v>123.11</v>
      </c>
      <c r="Y13" s="5">
        <v>-1.6536187889439267</v>
      </c>
      <c r="Z13" s="24">
        <f>AVERAGE(Y11:Y13)</f>
        <v>-1.1283964251686744</v>
      </c>
      <c r="AA13">
        <f>STDEV(Y11:Y13)</f>
        <v>0.54363962943257893</v>
      </c>
      <c r="AB13" s="33">
        <f>AVERAGE(Y8:Y13)</f>
        <v>-0.87427196858659817</v>
      </c>
      <c r="AC13" s="36">
        <f>STDEV(Y8:Y13)</f>
        <v>0.45985938544653149</v>
      </c>
      <c r="AD13" s="4">
        <f>AC13/AE1</f>
        <v>0.18773680796230915</v>
      </c>
    </row>
    <row r="14" spans="1:31" hidden="1" x14ac:dyDescent="0.35">
      <c r="A14" t="s">
        <v>24</v>
      </c>
      <c r="B14">
        <v>45</v>
      </c>
      <c r="C14">
        <v>55</v>
      </c>
      <c r="D14" s="3">
        <v>150</v>
      </c>
      <c r="E14" s="3">
        <v>122.02</v>
      </c>
      <c r="H14" s="29"/>
      <c r="I14" s="30"/>
      <c r="J14" s="3">
        <f t="shared" si="0"/>
        <v>-18.653333333333336</v>
      </c>
      <c r="K14" s="3"/>
      <c r="L14" s="3"/>
      <c r="M14" s="31"/>
      <c r="N14" s="32"/>
      <c r="O14" s="3"/>
      <c r="P14">
        <v>122.04</v>
      </c>
      <c r="Q14" s="24">
        <v>1.6390755613842182E-2</v>
      </c>
      <c r="R14" s="24"/>
      <c r="S14" s="24"/>
      <c r="T14" s="3">
        <v>121.37</v>
      </c>
      <c r="U14" s="3">
        <v>-0.53269955744959141</v>
      </c>
      <c r="V14" s="24"/>
      <c r="W14" s="24"/>
      <c r="X14" s="3">
        <v>120.92</v>
      </c>
      <c r="Y14" s="3">
        <v>-0.90149155876085418</v>
      </c>
      <c r="Z14" s="24"/>
      <c r="AB14" s="29"/>
      <c r="AC14" s="30"/>
    </row>
    <row r="15" spans="1:31" hidden="1" x14ac:dyDescent="0.35">
      <c r="A15" t="s">
        <v>25</v>
      </c>
      <c r="B15">
        <v>45</v>
      </c>
      <c r="C15">
        <v>55</v>
      </c>
      <c r="D15" s="3">
        <v>150</v>
      </c>
      <c r="E15" s="3">
        <v>120.71</v>
      </c>
      <c r="H15" s="29"/>
      <c r="I15" s="30"/>
      <c r="J15" s="3">
        <f t="shared" si="0"/>
        <v>-19.526666666666671</v>
      </c>
      <c r="K15" s="3"/>
      <c r="L15" s="3"/>
      <c r="M15" s="31"/>
      <c r="N15" s="32"/>
      <c r="O15" s="3"/>
      <c r="P15">
        <v>121.02</v>
      </c>
      <c r="Q15" s="24">
        <v>0.25681385137934082</v>
      </c>
      <c r="R15" s="24"/>
      <c r="S15" s="24"/>
      <c r="T15" s="3">
        <v>119.03</v>
      </c>
      <c r="U15" s="3">
        <v>-1.3917653881202823</v>
      </c>
      <c r="V15" s="24"/>
      <c r="W15" s="24"/>
      <c r="X15" s="3">
        <v>118.38</v>
      </c>
      <c r="Y15" s="3">
        <v>-1.9302460442382559</v>
      </c>
      <c r="Z15" s="24"/>
      <c r="AB15" s="29"/>
      <c r="AC15" s="30"/>
    </row>
    <row r="16" spans="1:31" hidden="1" x14ac:dyDescent="0.35">
      <c r="A16" t="s">
        <v>26</v>
      </c>
      <c r="B16" s="4">
        <v>45</v>
      </c>
      <c r="C16" s="4">
        <v>55</v>
      </c>
      <c r="D16" s="5">
        <v>150</v>
      </c>
      <c r="E16" s="5">
        <v>120.23</v>
      </c>
      <c r="F16" s="5">
        <f>AVERAGE(E14:E16)</f>
        <v>120.98666666666666</v>
      </c>
      <c r="G16" s="3">
        <f>STDEV(E14:E16)</f>
        <v>0.92651677444789315</v>
      </c>
      <c r="H16" s="31"/>
      <c r="I16" s="32"/>
      <c r="J16" s="3">
        <f t="shared" si="0"/>
        <v>-19.846666666666664</v>
      </c>
      <c r="K16" s="3">
        <f>AVERAGE(J14:J16)</f>
        <v>-19.342222222222222</v>
      </c>
      <c r="L16" s="3">
        <f>STDEV(J14:J16)</f>
        <v>0.61767784963192862</v>
      </c>
      <c r="M16" s="31"/>
      <c r="N16" s="32"/>
      <c r="O16" s="3"/>
      <c r="P16">
        <v>120.49</v>
      </c>
      <c r="Q16" s="24">
        <v>0.21625218331530477</v>
      </c>
      <c r="R16" s="24">
        <f>AVERAGE(Q14:Q16)</f>
        <v>0.1631522634361626</v>
      </c>
      <c r="S16" s="24">
        <f>STDEV(Q14:Q16)</f>
        <v>0.12870709911556946</v>
      </c>
      <c r="T16" s="3">
        <v>119.4</v>
      </c>
      <c r="U16" s="3">
        <v>-0.69034350827580326</v>
      </c>
      <c r="V16" s="24">
        <f>AVERAGE(U14:U16)</f>
        <v>-0.87160281794855898</v>
      </c>
      <c r="W16" s="24">
        <f>STDEV(U14:U16)</f>
        <v>0.45731797292886261</v>
      </c>
      <c r="X16" s="3">
        <v>119.19</v>
      </c>
      <c r="Y16" s="3">
        <v>-0.86500873326125438</v>
      </c>
      <c r="Z16" s="24">
        <f>AVERAGE(Y14:Y16)</f>
        <v>-1.2322487787534548</v>
      </c>
      <c r="AA16">
        <f>STDEV(Y14:Y16)</f>
        <v>0.60475853537366719</v>
      </c>
      <c r="AB16" s="29"/>
      <c r="AC16" s="30"/>
    </row>
    <row r="17" spans="1:30" hidden="1" x14ac:dyDescent="0.35">
      <c r="A17" s="12" t="s">
        <v>27</v>
      </c>
      <c r="B17">
        <v>45</v>
      </c>
      <c r="C17">
        <v>55</v>
      </c>
      <c r="D17">
        <v>150.05000000000001</v>
      </c>
      <c r="E17">
        <v>123.05</v>
      </c>
      <c r="F17" s="3"/>
      <c r="G17" s="3"/>
      <c r="H17" s="31"/>
      <c r="I17" s="32"/>
      <c r="J17" s="3">
        <f t="shared" si="0"/>
        <v>-17.994001999333562</v>
      </c>
      <c r="K17" s="3"/>
      <c r="L17" s="3"/>
      <c r="M17" s="31"/>
      <c r="N17" s="32"/>
      <c r="O17" s="3"/>
      <c r="P17">
        <v>122.48</v>
      </c>
      <c r="Q17" s="24">
        <v>-0.46322633075984815</v>
      </c>
      <c r="R17" s="24"/>
      <c r="S17" s="24"/>
      <c r="T17">
        <v>120.05</v>
      </c>
      <c r="U17" s="3">
        <v>-2.4380333197887039</v>
      </c>
      <c r="V17" s="24"/>
      <c r="W17" s="24"/>
      <c r="X17">
        <v>119.6</v>
      </c>
      <c r="Y17" s="3">
        <v>-2.8037383177570119</v>
      </c>
      <c r="Z17" s="24"/>
      <c r="AB17" s="29"/>
      <c r="AC17" s="30"/>
    </row>
    <row r="18" spans="1:30" hidden="1" x14ac:dyDescent="0.35">
      <c r="A18" t="s">
        <v>28</v>
      </c>
      <c r="B18">
        <v>45</v>
      </c>
      <c r="C18">
        <v>55</v>
      </c>
      <c r="D18">
        <v>150.36000000000001</v>
      </c>
      <c r="E18">
        <v>126.1</v>
      </c>
      <c r="F18" s="3"/>
      <c r="G18" s="3"/>
      <c r="H18" s="31"/>
      <c r="I18" s="32"/>
      <c r="J18" s="3">
        <f t="shared" si="0"/>
        <v>-16.134610268688494</v>
      </c>
      <c r="K18" s="3"/>
      <c r="L18" s="3"/>
      <c r="M18" s="31"/>
      <c r="N18" s="32"/>
      <c r="O18" s="3"/>
      <c r="P18">
        <v>125.78</v>
      </c>
      <c r="Q18" s="24">
        <v>-0.25376685170499064</v>
      </c>
      <c r="R18" s="24"/>
      <c r="S18" s="24"/>
      <c r="T18">
        <v>124.74</v>
      </c>
      <c r="U18" s="3">
        <v>-1.0785091197462329</v>
      </c>
      <c r="V18" s="24"/>
      <c r="W18" s="24"/>
      <c r="X18">
        <v>123.76</v>
      </c>
      <c r="Y18" s="3">
        <v>-1.8556701030927751</v>
      </c>
      <c r="Z18" s="24"/>
      <c r="AB18" s="29"/>
      <c r="AC18" s="30"/>
    </row>
    <row r="19" spans="1:30" s="4" customFormat="1" hidden="1" x14ac:dyDescent="0.35">
      <c r="A19" s="4" t="s">
        <v>29</v>
      </c>
      <c r="B19" s="4">
        <v>45</v>
      </c>
      <c r="C19" s="4">
        <v>55</v>
      </c>
      <c r="D19" s="4">
        <v>150.49</v>
      </c>
      <c r="E19" s="4">
        <v>125.59</v>
      </c>
      <c r="F19" s="5">
        <f>AVERAGE(E17:E19)</f>
        <v>124.91333333333334</v>
      </c>
      <c r="G19" s="5">
        <f>STDEV(E17:E19)</f>
        <v>1.6337176418626733</v>
      </c>
      <c r="H19" s="33">
        <f>AVERAGE(E14:E19)</f>
        <v>122.95</v>
      </c>
      <c r="I19" s="34">
        <f>STDEV(E14:E19)</f>
        <v>2.4569493279268091</v>
      </c>
      <c r="J19" s="5">
        <f t="shared" si="0"/>
        <v>-16.545949897003126</v>
      </c>
      <c r="K19" s="5">
        <f>AVERAGE(J17:J19)</f>
        <v>-16.891520721675061</v>
      </c>
      <c r="L19" s="5">
        <f>STDEV(J17:J19)</f>
        <v>0.97667742788811618</v>
      </c>
      <c r="M19" s="33">
        <f>AVERAGE(J14:J19)</f>
        <v>-18.116871471948642</v>
      </c>
      <c r="N19" s="34">
        <f>STDEV(J14:J19)</f>
        <v>1.5283819035385307</v>
      </c>
      <c r="O19" s="5">
        <f>N19/AE1</f>
        <v>0.62395929929550997</v>
      </c>
      <c r="P19" s="4">
        <v>125.37</v>
      </c>
      <c r="Q19" s="35">
        <v>-0.17517318257822984</v>
      </c>
      <c r="R19" s="35">
        <f>AVERAGE(Q17:Q19)</f>
        <v>-0.29738878834768956</v>
      </c>
      <c r="S19" s="35">
        <f>STDEV(Q17:Q19)</f>
        <v>0.14889865365972946</v>
      </c>
      <c r="T19" s="4">
        <v>124.61</v>
      </c>
      <c r="U19" s="5">
        <v>-0.78031690421212196</v>
      </c>
      <c r="V19" s="24">
        <f>AVERAGE(U17:U19)</f>
        <v>-1.4322864479156863</v>
      </c>
      <c r="W19" s="24">
        <f>STDEV(U17:U19)</f>
        <v>0.88367116455333961</v>
      </c>
      <c r="X19" s="4">
        <v>123.61</v>
      </c>
      <c r="Y19" s="5">
        <v>-1.5765586432040801</v>
      </c>
      <c r="Z19" s="24">
        <f>AVERAGE(Y17:Y19)</f>
        <v>-2.0786556880179554</v>
      </c>
      <c r="AA19">
        <f>STDEV(Y17:Y19)</f>
        <v>0.64326076883506544</v>
      </c>
      <c r="AB19" s="33">
        <f>AVERAGE(Y14:Y19)</f>
        <v>-1.6554522333857051</v>
      </c>
      <c r="AC19" s="36">
        <f>STDEV(Y14:Y19)</f>
        <v>0.72576051004931308</v>
      </c>
      <c r="AD19" s="4">
        <f>AC19/AE1</f>
        <v>0.29629048751381337</v>
      </c>
    </row>
    <row r="20" spans="1:30" hidden="1" x14ac:dyDescent="0.35">
      <c r="A20" t="s">
        <v>30</v>
      </c>
      <c r="B20">
        <v>0</v>
      </c>
      <c r="C20">
        <v>75</v>
      </c>
      <c r="D20" s="3">
        <v>150</v>
      </c>
      <c r="E20" s="3">
        <v>125.86</v>
      </c>
      <c r="H20" s="29"/>
      <c r="I20" s="30"/>
      <c r="J20" s="3">
        <f t="shared" si="0"/>
        <v>-16.093333333333334</v>
      </c>
      <c r="K20" s="3"/>
      <c r="L20" s="3"/>
      <c r="M20" s="31"/>
      <c r="N20" s="32"/>
      <c r="O20" s="3"/>
      <c r="P20">
        <v>125.94</v>
      </c>
      <c r="Q20" s="24">
        <v>6.3562688701730735E-2</v>
      </c>
      <c r="R20" s="24"/>
      <c r="S20" s="24"/>
      <c r="T20" s="3">
        <v>125.02</v>
      </c>
      <c r="U20" s="3">
        <v>-0.66740823136818961</v>
      </c>
      <c r="V20" s="24"/>
      <c r="W20" s="24"/>
      <c r="X20" s="3">
        <v>124.84</v>
      </c>
      <c r="Y20" s="3">
        <v>-0.81042428094708097</v>
      </c>
      <c r="Z20" s="24"/>
      <c r="AB20" s="29"/>
      <c r="AC20" s="30"/>
    </row>
    <row r="21" spans="1:30" hidden="1" x14ac:dyDescent="0.35">
      <c r="A21" t="s">
        <v>31</v>
      </c>
      <c r="B21">
        <v>0</v>
      </c>
      <c r="C21">
        <v>75</v>
      </c>
      <c r="D21" s="3">
        <v>150</v>
      </c>
      <c r="E21" s="3">
        <v>124.93</v>
      </c>
      <c r="H21" s="29"/>
      <c r="I21" s="30"/>
      <c r="J21" s="3">
        <f t="shared" si="0"/>
        <v>-16.713333333333331</v>
      </c>
      <c r="K21" s="3"/>
      <c r="L21" s="3"/>
      <c r="M21" s="31"/>
      <c r="N21" s="32"/>
      <c r="O21" s="3"/>
      <c r="P21">
        <v>125.44</v>
      </c>
      <c r="Q21" s="24">
        <v>0.40822860802048422</v>
      </c>
      <c r="R21" s="24"/>
      <c r="S21" s="24"/>
      <c r="T21" s="3">
        <v>124.26</v>
      </c>
      <c r="U21" s="3">
        <v>-0.53630032818378426</v>
      </c>
      <c r="V21" s="24"/>
      <c r="W21" s="24"/>
      <c r="X21" s="3">
        <v>123.72</v>
      </c>
      <c r="Y21" s="3">
        <v>-0.96854238373489787</v>
      </c>
      <c r="Z21" s="24"/>
      <c r="AB21" s="29"/>
      <c r="AC21" s="30"/>
    </row>
    <row r="22" spans="1:30" hidden="1" x14ac:dyDescent="0.35">
      <c r="A22" t="s">
        <v>32</v>
      </c>
      <c r="B22">
        <v>0</v>
      </c>
      <c r="C22">
        <v>75</v>
      </c>
      <c r="D22" s="5">
        <v>150</v>
      </c>
      <c r="E22" s="5">
        <v>123.96</v>
      </c>
      <c r="F22" s="5">
        <f>AVERAGE(E20:E22)</f>
        <v>124.91666666666667</v>
      </c>
      <c r="G22" s="3">
        <f>STDEV(E20:E22)</f>
        <v>0.95007017284690032</v>
      </c>
      <c r="H22" s="31"/>
      <c r="I22" s="32"/>
      <c r="J22" s="3">
        <f t="shared" si="0"/>
        <v>-17.360000000000003</v>
      </c>
      <c r="K22" s="3">
        <f>AVERAGE(J20:J22)</f>
        <v>-16.722222222222225</v>
      </c>
      <c r="L22" s="3">
        <f>STDEV(J20:J22)</f>
        <v>0.63338011523126625</v>
      </c>
      <c r="M22" s="31"/>
      <c r="N22" s="32"/>
      <c r="O22" s="3"/>
      <c r="P22">
        <v>124.05</v>
      </c>
      <c r="Q22" s="24">
        <v>7.2604065827689107E-2</v>
      </c>
      <c r="R22" s="24">
        <f>AVERAGE(Q20:Q22)</f>
        <v>0.18146512084996802</v>
      </c>
      <c r="S22" s="24">
        <f>STDEV(Q20:Q22)</f>
        <v>0.19643496623662268</v>
      </c>
      <c r="T22" s="3">
        <v>123.48</v>
      </c>
      <c r="U22" s="3">
        <v>-0.38722168441431898</v>
      </c>
      <c r="V22" s="24">
        <f>AVERAGE(U20:U22)</f>
        <v>-0.53031008132209767</v>
      </c>
      <c r="W22" s="24">
        <f>STDEV(U20:U22)</f>
        <v>0.14018929191126325</v>
      </c>
      <c r="X22" s="3">
        <v>123.49</v>
      </c>
      <c r="Y22" s="3">
        <v>-0.3791545659890278</v>
      </c>
      <c r="Z22" s="24">
        <f>AVERAGE(Y20:Y22)</f>
        <v>-0.71937374355700223</v>
      </c>
      <c r="AA22">
        <f>STDEV(Y20:Y22)</f>
        <v>0.3050608958815868</v>
      </c>
      <c r="AB22" s="29"/>
      <c r="AC22" s="30"/>
    </row>
    <row r="23" spans="1:30" hidden="1" x14ac:dyDescent="0.35">
      <c r="A23" t="s">
        <v>33</v>
      </c>
      <c r="B23">
        <v>0</v>
      </c>
      <c r="C23">
        <v>75</v>
      </c>
      <c r="D23">
        <v>150.21</v>
      </c>
      <c r="E23">
        <v>124.96</v>
      </c>
      <c r="F23" s="3"/>
      <c r="G23" s="3"/>
      <c r="H23" s="31"/>
      <c r="I23" s="32"/>
      <c r="J23" s="3">
        <f t="shared" si="0"/>
        <v>-16.809799613873917</v>
      </c>
      <c r="K23" s="3"/>
      <c r="L23" s="3"/>
      <c r="M23" s="31"/>
      <c r="N23" s="32"/>
      <c r="O23" s="3"/>
      <c r="P23">
        <v>125.06</v>
      </c>
      <c r="Q23" s="24">
        <v>8.0025608194629103E-2</v>
      </c>
      <c r="R23" s="24"/>
      <c r="S23" s="24"/>
      <c r="T23">
        <v>124.39</v>
      </c>
      <c r="U23" s="3">
        <v>-0.45614596670934154</v>
      </c>
      <c r="V23" s="24"/>
      <c r="W23" s="24"/>
      <c r="X23">
        <v>124.61</v>
      </c>
      <c r="Y23" s="3">
        <v>-0.28008962868117343</v>
      </c>
      <c r="Z23" s="24"/>
      <c r="AB23" s="29"/>
      <c r="AC23" s="30"/>
    </row>
    <row r="24" spans="1:30" hidden="1" x14ac:dyDescent="0.35">
      <c r="A24" t="s">
        <v>34</v>
      </c>
      <c r="B24">
        <v>0</v>
      </c>
      <c r="C24">
        <v>75</v>
      </c>
      <c r="D24">
        <v>150.07</v>
      </c>
      <c r="E24">
        <v>126.83</v>
      </c>
      <c r="F24" s="3"/>
      <c r="G24" s="3"/>
      <c r="H24" s="31"/>
      <c r="I24" s="32"/>
      <c r="J24" s="3">
        <f t="shared" si="0"/>
        <v>-15.486106483640965</v>
      </c>
      <c r="K24" s="3"/>
      <c r="L24" s="3"/>
      <c r="M24" s="31"/>
      <c r="N24" s="32"/>
      <c r="O24" s="3"/>
      <c r="P24">
        <v>126.77</v>
      </c>
      <c r="Q24" s="24">
        <v>-4.73074193802746E-2</v>
      </c>
      <c r="R24" s="24"/>
      <c r="S24" s="24"/>
      <c r="T24">
        <v>126.38</v>
      </c>
      <c r="U24" s="3">
        <v>-0.35480564535204828</v>
      </c>
      <c r="V24" s="24"/>
      <c r="W24" s="24"/>
      <c r="X24">
        <v>126.49</v>
      </c>
      <c r="Y24" s="3">
        <v>-0.26807537648821528</v>
      </c>
      <c r="Z24" s="24"/>
      <c r="AB24" s="29"/>
      <c r="AC24" s="30"/>
    </row>
    <row r="25" spans="1:30" s="4" customFormat="1" hidden="1" x14ac:dyDescent="0.35">
      <c r="A25" s="4" t="s">
        <v>35</v>
      </c>
      <c r="B25" s="4">
        <v>0</v>
      </c>
      <c r="C25" s="4">
        <v>75</v>
      </c>
      <c r="D25" s="4">
        <v>150.65</v>
      </c>
      <c r="E25" s="4">
        <v>125.48</v>
      </c>
      <c r="F25" s="5">
        <f>AVERAGE(E23:E25)</f>
        <v>125.75666666666666</v>
      </c>
      <c r="G25" s="5">
        <f>STDEV(E23:E25)</f>
        <v>0.96521154848734347</v>
      </c>
      <c r="H25" s="37">
        <f>AVERAGE(E20:E25)</f>
        <v>125.33666666666666</v>
      </c>
      <c r="I25" s="38">
        <f>STDEV(E20:E25)</f>
        <v>0.97230996429465277</v>
      </c>
      <c r="J25" s="5">
        <f t="shared" si="0"/>
        <v>-16.707600398274145</v>
      </c>
      <c r="K25" s="5">
        <f>AVERAGE(J23:J25)</f>
        <v>-16.334502165263007</v>
      </c>
      <c r="L25" s="5">
        <f>STDEV(J23:J25)</f>
        <v>0.73650702261655443</v>
      </c>
      <c r="M25" s="37">
        <f>AVERAGE(J20:J25)</f>
        <v>-16.52836219374262</v>
      </c>
      <c r="N25" s="38">
        <f>STDEV(J20:J25)</f>
        <v>0.65003325965990866</v>
      </c>
      <c r="O25" s="5">
        <f>N25/AE1</f>
        <v>0.26537496700081009</v>
      </c>
      <c r="P25" s="4">
        <v>125.18</v>
      </c>
      <c r="Q25" s="35">
        <v>-0.239081925406437</v>
      </c>
      <c r="R25" s="35">
        <f>AVERAGE(Q23:Q25)</f>
        <v>-6.8787912197360829E-2</v>
      </c>
      <c r="S25" s="35">
        <f>STDEV(Q23:Q25)</f>
        <v>0.16063456408565235</v>
      </c>
      <c r="T25" s="4">
        <v>124.28</v>
      </c>
      <c r="U25" s="5">
        <v>-0.95632770162575931</v>
      </c>
      <c r="V25" s="24">
        <f>AVERAGE(U23:U25)</f>
        <v>-0.58909310456238295</v>
      </c>
      <c r="W25" s="24">
        <f>STDEV(U23:U25)</f>
        <v>0.32204565226598741</v>
      </c>
      <c r="X25" s="4">
        <v>124.06</v>
      </c>
      <c r="Y25" s="5">
        <v>-1.1316544469238139</v>
      </c>
      <c r="Z25" s="24">
        <f>AVERAGE(Y23:Y25)</f>
        <v>-0.5599398173644009</v>
      </c>
      <c r="AA25">
        <f>STDEV(Y23:Y25)</f>
        <v>0.49515583284773257</v>
      </c>
      <c r="AB25" s="37">
        <f>AVERAGE(Y20:Y25)</f>
        <v>-0.63965678046070151</v>
      </c>
      <c r="AC25" s="39">
        <f>STDEV(Y20:Y25)</f>
        <v>0.37805070115797906</v>
      </c>
      <c r="AD25" s="4">
        <f>AC25/AE1</f>
        <v>0.15433855245640973</v>
      </c>
    </row>
    <row r="26" spans="1:30" hidden="1" x14ac:dyDescent="0.35"/>
    <row r="27" spans="1:30" hidden="1" x14ac:dyDescent="0.35">
      <c r="A27" s="17" t="s">
        <v>127</v>
      </c>
      <c r="B27" s="1" t="s">
        <v>75</v>
      </c>
      <c r="C27" s="1" t="s">
        <v>76</v>
      </c>
      <c r="D27" s="1" t="s">
        <v>5</v>
      </c>
      <c r="E27" s="1" t="s">
        <v>84</v>
      </c>
      <c r="F27" s="1" t="s">
        <v>85</v>
      </c>
      <c r="G27" s="1" t="s">
        <v>125</v>
      </c>
      <c r="H27" s="1"/>
      <c r="I27" s="1"/>
      <c r="J27" s="1" t="s">
        <v>84</v>
      </c>
      <c r="K27" s="1" t="s">
        <v>85</v>
      </c>
    </row>
    <row r="28" spans="1:30" hidden="1" x14ac:dyDescent="0.35">
      <c r="A28" t="s">
        <v>73</v>
      </c>
      <c r="B28" s="4">
        <v>85</v>
      </c>
      <c r="C28" s="4">
        <v>15</v>
      </c>
      <c r="D28" s="24">
        <v>-16.655555555555555</v>
      </c>
      <c r="E28">
        <v>0.92760943249799743</v>
      </c>
      <c r="G28" s="24">
        <v>-2.3498550608839159</v>
      </c>
      <c r="H28" s="24"/>
      <c r="I28" s="24"/>
      <c r="J28">
        <v>0.45235909353769893</v>
      </c>
    </row>
    <row r="29" spans="1:30" hidden="1" x14ac:dyDescent="0.35">
      <c r="A29" t="s">
        <v>71</v>
      </c>
      <c r="B29" s="4">
        <v>25</v>
      </c>
      <c r="C29" s="4">
        <v>75</v>
      </c>
      <c r="D29" s="24">
        <v>-18.722222222222225</v>
      </c>
      <c r="E29">
        <v>0.73672950963727191</v>
      </c>
      <c r="G29" s="24">
        <v>-0.62014751200452201</v>
      </c>
      <c r="H29" s="24"/>
      <c r="I29" s="24"/>
      <c r="J29">
        <v>0.19848141215024381</v>
      </c>
    </row>
    <row r="30" spans="1:30" hidden="1" x14ac:dyDescent="0.35">
      <c r="A30" t="s">
        <v>72</v>
      </c>
      <c r="B30" s="4">
        <v>45</v>
      </c>
      <c r="C30" s="4">
        <v>55</v>
      </c>
      <c r="D30" s="24">
        <v>-19.342222222222222</v>
      </c>
      <c r="E30">
        <v>0.61767784963192862</v>
      </c>
      <c r="G30" s="24">
        <v>-1.2322487787534548</v>
      </c>
      <c r="H30" s="24"/>
      <c r="I30" s="24"/>
      <c r="J30">
        <v>0.60475853537366719</v>
      </c>
    </row>
    <row r="31" spans="1:30" hidden="1" x14ac:dyDescent="0.35">
      <c r="A31" t="s">
        <v>128</v>
      </c>
      <c r="B31">
        <v>0</v>
      </c>
      <c r="C31">
        <v>75</v>
      </c>
      <c r="D31" s="24">
        <v>-16.722222222222225</v>
      </c>
      <c r="E31">
        <v>0.63338011523126625</v>
      </c>
      <c r="G31" s="24">
        <v>-0.71937374355700223</v>
      </c>
      <c r="H31" s="24"/>
      <c r="I31" s="24"/>
      <c r="J31">
        <v>0.3050608958815868</v>
      </c>
    </row>
    <row r="32" spans="1:30" x14ac:dyDescent="0.35">
      <c r="D32" s="24"/>
      <c r="E32" s="24"/>
    </row>
    <row r="33" spans="1:43" ht="31" x14ac:dyDescent="0.35">
      <c r="A33" s="17" t="s">
        <v>129</v>
      </c>
      <c r="B33" s="1" t="s">
        <v>75</v>
      </c>
      <c r="C33" s="1" t="s">
        <v>76</v>
      </c>
      <c r="D33" s="1" t="s">
        <v>130</v>
      </c>
      <c r="E33" s="1" t="s">
        <v>131</v>
      </c>
      <c r="F33" s="1" t="s">
        <v>84</v>
      </c>
      <c r="G33" s="25" t="s">
        <v>132</v>
      </c>
      <c r="H33" s="26" t="s">
        <v>84</v>
      </c>
      <c r="I33" s="1" t="s">
        <v>133</v>
      </c>
      <c r="J33" s="1" t="s">
        <v>134</v>
      </c>
      <c r="K33" s="1" t="s">
        <v>84</v>
      </c>
      <c r="L33" s="40" t="s">
        <v>135</v>
      </c>
      <c r="M33" s="26" t="s">
        <v>84</v>
      </c>
      <c r="N33" s="1" t="s">
        <v>85</v>
      </c>
      <c r="O33" s="1" t="s">
        <v>136</v>
      </c>
      <c r="P33" s="1" t="s">
        <v>92</v>
      </c>
      <c r="Q33" s="1" t="s">
        <v>84</v>
      </c>
      <c r="R33" s="1"/>
      <c r="S33" s="1"/>
      <c r="T33" s="1" t="s">
        <v>137</v>
      </c>
      <c r="U33" s="1" t="s">
        <v>92</v>
      </c>
      <c r="V33" s="1" t="s">
        <v>84</v>
      </c>
      <c r="W33" s="1" t="s">
        <v>138</v>
      </c>
      <c r="X33" s="1" t="s">
        <v>92</v>
      </c>
      <c r="Y33" s="1" t="s">
        <v>84</v>
      </c>
      <c r="Z33" s="1" t="s">
        <v>139</v>
      </c>
      <c r="AA33" s="1" t="s">
        <v>92</v>
      </c>
      <c r="AB33" s="1" t="s">
        <v>84</v>
      </c>
      <c r="AC33" s="1" t="s">
        <v>140</v>
      </c>
      <c r="AD33" s="1" t="s">
        <v>92</v>
      </c>
      <c r="AE33" s="1" t="s">
        <v>84</v>
      </c>
      <c r="AF33" s="1" t="s">
        <v>141</v>
      </c>
      <c r="AG33" s="1" t="s">
        <v>92</v>
      </c>
      <c r="AH33" s="1" t="s">
        <v>84</v>
      </c>
      <c r="AI33" s="1" t="s">
        <v>92</v>
      </c>
      <c r="AJ33" s="1" t="s">
        <v>84</v>
      </c>
      <c r="AK33" s="1" t="s">
        <v>85</v>
      </c>
      <c r="AL33">
        <f>SQRT(6)</f>
        <v>2.4494897427831779</v>
      </c>
      <c r="AO33" s="1" t="s">
        <v>142</v>
      </c>
      <c r="AP33" s="1" t="s">
        <v>92</v>
      </c>
      <c r="AQ33" s="1" t="s">
        <v>84</v>
      </c>
    </row>
    <row r="34" spans="1:43" x14ac:dyDescent="0.35">
      <c r="A34" t="s">
        <v>12</v>
      </c>
      <c r="B34">
        <v>85</v>
      </c>
      <c r="C34">
        <v>15</v>
      </c>
      <c r="D34" s="3">
        <v>325</v>
      </c>
      <c r="E34" s="3"/>
      <c r="G34" s="29"/>
      <c r="H34" s="32"/>
      <c r="I34" s="3">
        <v>2.586344103135445</v>
      </c>
      <c r="J34" s="3"/>
      <c r="L34" s="41"/>
      <c r="M34" s="30"/>
      <c r="O34">
        <v>342</v>
      </c>
      <c r="T34" s="3">
        <v>2.7384098006245496</v>
      </c>
      <c r="U34" s="3"/>
      <c r="V34" s="3"/>
      <c r="W34" s="3">
        <v>360</v>
      </c>
      <c r="X34" s="3"/>
      <c r="Y34" s="3"/>
      <c r="Z34" s="3">
        <v>2.9121501375182008</v>
      </c>
      <c r="AA34" s="3"/>
      <c r="AB34" s="3"/>
      <c r="AC34" s="3">
        <v>330</v>
      </c>
      <c r="AD34" s="3"/>
      <c r="AE34" s="3"/>
      <c r="AF34" s="3">
        <v>2.7007120058924627</v>
      </c>
      <c r="AG34" s="3"/>
      <c r="AH34" s="3"/>
      <c r="AO34">
        <f>((AF34-I34)/I34)*100</f>
        <v>4.4219909724451822</v>
      </c>
    </row>
    <row r="35" spans="1:43" x14ac:dyDescent="0.35">
      <c r="A35" t="s">
        <v>13</v>
      </c>
      <c r="B35">
        <v>85</v>
      </c>
      <c r="C35">
        <v>15</v>
      </c>
      <c r="D35" s="3">
        <v>340</v>
      </c>
      <c r="E35" s="3"/>
      <c r="G35" s="29"/>
      <c r="H35" s="32"/>
      <c r="I35" s="3">
        <v>2.7548209366391183</v>
      </c>
      <c r="J35" s="3"/>
      <c r="L35" s="41"/>
      <c r="M35" s="30"/>
      <c r="O35">
        <v>335</v>
      </c>
      <c r="T35" s="3">
        <v>2.7317948299763519</v>
      </c>
      <c r="U35" s="3"/>
      <c r="V35" s="3"/>
      <c r="W35" s="3">
        <v>335</v>
      </c>
      <c r="X35" s="3"/>
      <c r="Y35" s="3"/>
      <c r="Z35" s="3">
        <v>2.7567478604344964</v>
      </c>
      <c r="AA35" s="3"/>
      <c r="AB35" s="3"/>
      <c r="AC35" s="3">
        <v>320</v>
      </c>
      <c r="AD35" s="3"/>
      <c r="AE35" s="3"/>
      <c r="AF35" s="3">
        <v>2.6571452295939548</v>
      </c>
      <c r="AG35" s="3"/>
      <c r="AH35" s="3"/>
      <c r="AO35">
        <f>((AF35-I35)/I35)*100</f>
        <v>-3.5456281657394348</v>
      </c>
    </row>
    <row r="36" spans="1:43" x14ac:dyDescent="0.35">
      <c r="A36" t="s">
        <v>14</v>
      </c>
      <c r="B36" s="4">
        <v>85</v>
      </c>
      <c r="C36" s="4">
        <v>15</v>
      </c>
      <c r="D36" s="5">
        <v>315</v>
      </c>
      <c r="E36" s="5">
        <f>AVERAGE(D34:D36)</f>
        <v>326.66666666666669</v>
      </c>
      <c r="F36">
        <f>STDEV(D34:D36)</f>
        <v>12.583057392117915</v>
      </c>
      <c r="G36" s="29"/>
      <c r="H36" s="32"/>
      <c r="I36" s="3">
        <v>2.5005953798523457</v>
      </c>
      <c r="J36" s="3">
        <v>2.6139201398756362</v>
      </c>
      <c r="K36">
        <f>STDEV(I34:I36)</f>
        <v>0.12933671861698215</v>
      </c>
      <c r="L36" s="41"/>
      <c r="M36" s="30"/>
      <c r="O36">
        <v>320</v>
      </c>
      <c r="P36" s="3">
        <v>332.33333333333331</v>
      </c>
      <c r="Q36" s="3">
        <v>11.239810200058244</v>
      </c>
      <c r="R36" s="3"/>
      <c r="S36" s="3"/>
      <c r="T36" s="3">
        <v>2.5555023159239738</v>
      </c>
      <c r="U36" s="3">
        <v>2.6752356488416251</v>
      </c>
      <c r="V36" s="3">
        <v>0.10374484429525148</v>
      </c>
      <c r="W36" s="3">
        <v>315</v>
      </c>
      <c r="X36" s="3">
        <v>336.66666666666669</v>
      </c>
      <c r="Y36" s="3">
        <v>22.54624876411447</v>
      </c>
      <c r="Z36" s="3">
        <v>2.5323579065841306</v>
      </c>
      <c r="AA36" s="3">
        <v>2.7337519681789431</v>
      </c>
      <c r="AB36" s="3">
        <v>0.19093753681490003</v>
      </c>
      <c r="AC36" s="3">
        <v>315</v>
      </c>
      <c r="AD36" s="3">
        <v>321.66666666666669</v>
      </c>
      <c r="AE36" s="3">
        <v>7.6376261582597333</v>
      </c>
      <c r="AF36" s="3">
        <v>2.5481313703284258</v>
      </c>
      <c r="AG36" s="3">
        <v>2.6353295352716142</v>
      </c>
      <c r="AH36" s="3">
        <v>7.8594885179353147E-2</v>
      </c>
      <c r="AO36">
        <f>((AF36-I36)/I36)*100</f>
        <v>1.9009868953243862</v>
      </c>
      <c r="AP36">
        <f>AVERAGE(AO34:AO36)</f>
        <v>0.92578323401004459</v>
      </c>
      <c r="AQ36">
        <f>STDEV(AO34:AO36)</f>
        <v>4.0723464143626238</v>
      </c>
    </row>
    <row r="37" spans="1:43" x14ac:dyDescent="0.35">
      <c r="A37" t="s">
        <v>15</v>
      </c>
      <c r="B37">
        <v>85</v>
      </c>
      <c r="C37">
        <v>15</v>
      </c>
      <c r="D37" s="3">
        <v>350</v>
      </c>
      <c r="E37" s="3"/>
      <c r="G37" s="29"/>
      <c r="H37" s="32"/>
      <c r="I37" s="3">
        <v>2.834008097165992</v>
      </c>
      <c r="J37" s="3"/>
      <c r="L37" s="41"/>
      <c r="M37" s="30"/>
      <c r="O37">
        <v>330</v>
      </c>
      <c r="T37" s="3">
        <v>2.6956379676523445</v>
      </c>
      <c r="W37" s="3">
        <v>335</v>
      </c>
      <c r="Z37" s="3">
        <v>2.7953938584779707</v>
      </c>
      <c r="AC37" s="3">
        <v>310</v>
      </c>
      <c r="AF37" s="3">
        <v>2.6879389577733459</v>
      </c>
    </row>
    <row r="38" spans="1:43" x14ac:dyDescent="0.35">
      <c r="A38" t="s">
        <v>16</v>
      </c>
      <c r="B38">
        <v>85</v>
      </c>
      <c r="C38">
        <v>15</v>
      </c>
      <c r="D38" s="3">
        <v>320</v>
      </c>
      <c r="E38" s="3"/>
      <c r="G38" s="29"/>
      <c r="H38" s="32"/>
      <c r="I38" s="3">
        <v>2.6120316708840092</v>
      </c>
      <c r="J38" s="3"/>
      <c r="L38" s="41"/>
      <c r="M38" s="30"/>
      <c r="O38">
        <v>310</v>
      </c>
      <c r="T38" s="3">
        <v>2.5487133108608075</v>
      </c>
      <c r="W38" s="3">
        <v>325</v>
      </c>
      <c r="X38" s="3"/>
      <c r="Y38" s="3"/>
      <c r="Z38" s="3">
        <v>2.7356902356902357</v>
      </c>
      <c r="AC38" s="3">
        <v>320</v>
      </c>
      <c r="AF38" s="3">
        <v>2.7114048466361633</v>
      </c>
    </row>
    <row r="39" spans="1:43" x14ac:dyDescent="0.35">
      <c r="A39" s="4" t="s">
        <v>17</v>
      </c>
      <c r="B39" s="4">
        <v>85</v>
      </c>
      <c r="C39" s="4">
        <v>15</v>
      </c>
      <c r="D39" s="5">
        <v>325</v>
      </c>
      <c r="E39" s="5">
        <f>AVERAGE(D37:D39)</f>
        <v>331.66666666666669</v>
      </c>
      <c r="F39">
        <f>STDEV(D37:D39)</f>
        <v>16.072751268321593</v>
      </c>
      <c r="G39" s="31">
        <f>AVERAGE(D34:D39)</f>
        <v>329.16666666666669</v>
      </c>
      <c r="H39" s="32">
        <f>STDEV(D34:D39)</f>
        <v>13.197221929886103</v>
      </c>
      <c r="I39" s="3">
        <v>2.6093938177438782</v>
      </c>
      <c r="J39" s="3">
        <v>2.6851445285979598</v>
      </c>
      <c r="K39">
        <f>STDEV(I37:I39)</f>
        <v>0.12892637861354883</v>
      </c>
      <c r="L39" s="42">
        <f>AVERAGE(I34:I39)</f>
        <v>2.6495323342367985</v>
      </c>
      <c r="M39" s="30">
        <f>STDEV(I34:I39)</f>
        <v>0.12190928274198654</v>
      </c>
      <c r="N39">
        <f>M39/AL33</f>
        <v>4.9769256271091723E-2</v>
      </c>
      <c r="O39">
        <v>310</v>
      </c>
      <c r="P39" s="3">
        <v>316.66666666666669</v>
      </c>
      <c r="Q39" s="3">
        <v>11.547005383792515</v>
      </c>
      <c r="R39" s="3"/>
      <c r="S39" s="3"/>
      <c r="T39" s="3">
        <v>2.508699522537833</v>
      </c>
      <c r="U39" s="3">
        <v>2.5843502670169953</v>
      </c>
      <c r="V39" s="3">
        <v>9.843266758813525E-2</v>
      </c>
      <c r="W39" s="3">
        <v>335</v>
      </c>
      <c r="X39" s="3">
        <v>331.66666666666669</v>
      </c>
      <c r="Y39" s="3">
        <v>5.7735026918962582</v>
      </c>
      <c r="Z39" s="3">
        <v>2.7743271221532093</v>
      </c>
      <c r="AA39" s="3">
        <v>2.7684704054404716</v>
      </c>
      <c r="AB39" s="3">
        <v>3.0279638232399354E-2</v>
      </c>
      <c r="AC39" s="3">
        <v>295</v>
      </c>
      <c r="AD39" s="3">
        <v>308.33333333333331</v>
      </c>
      <c r="AE39" s="3">
        <v>12.583057392117915</v>
      </c>
      <c r="AF39" s="3">
        <v>2.5119209809264307</v>
      </c>
      <c r="AG39" s="3">
        <v>2.6370882617786466</v>
      </c>
      <c r="AH39" s="3">
        <v>0.10903117963217519</v>
      </c>
      <c r="AI39" s="3">
        <f>AVERAGE(AF34:AF39)</f>
        <v>2.6362088985251302</v>
      </c>
      <c r="AJ39">
        <f>STDEV(AF34:AF39)</f>
        <v>8.5011232075612841E-2</v>
      </c>
      <c r="AK39">
        <f>AJ39/AL33</f>
        <v>3.4705690165095664E-2</v>
      </c>
    </row>
    <row r="40" spans="1:43" x14ac:dyDescent="0.35">
      <c r="A40" t="s">
        <v>18</v>
      </c>
      <c r="B40">
        <v>25</v>
      </c>
      <c r="C40">
        <v>75</v>
      </c>
      <c r="D40" s="3">
        <v>270</v>
      </c>
      <c r="E40" s="3"/>
      <c r="G40" s="29"/>
      <c r="H40" s="32"/>
      <c r="I40" s="3">
        <v>2.1945866861741039</v>
      </c>
      <c r="J40" s="3"/>
      <c r="L40" s="41"/>
      <c r="M40" s="30"/>
      <c r="O40">
        <v>276</v>
      </c>
      <c r="P40" s="3"/>
      <c r="Q40" s="3"/>
      <c r="R40" s="3"/>
      <c r="S40" s="3"/>
      <c r="T40" s="3">
        <v>2.2355418759112262</v>
      </c>
      <c r="U40" s="3"/>
      <c r="V40" s="3"/>
      <c r="W40" s="3">
        <v>260</v>
      </c>
      <c r="X40" s="3"/>
      <c r="Y40" s="3"/>
      <c r="Z40" s="3">
        <v>2.1320213202132021</v>
      </c>
      <c r="AA40" s="3"/>
      <c r="AB40" s="3"/>
      <c r="AC40" s="3">
        <v>270</v>
      </c>
      <c r="AD40" s="3"/>
      <c r="AE40" s="3"/>
      <c r="AF40" s="3">
        <v>2.2123893805309733</v>
      </c>
      <c r="AG40" s="3"/>
      <c r="AH40" s="3"/>
      <c r="AO40">
        <f>((AF40-I40)/I40)*100</f>
        <v>0.81120943952801694</v>
      </c>
    </row>
    <row r="41" spans="1:43" x14ac:dyDescent="0.35">
      <c r="A41" t="s">
        <v>19</v>
      </c>
      <c r="B41">
        <v>25</v>
      </c>
      <c r="C41">
        <v>75</v>
      </c>
      <c r="D41" s="3">
        <v>267</v>
      </c>
      <c r="E41" s="3"/>
      <c r="G41" s="29"/>
      <c r="H41" s="32"/>
      <c r="I41" s="3">
        <v>2.1903199343724364</v>
      </c>
      <c r="J41" s="3"/>
      <c r="L41" s="41"/>
      <c r="M41" s="30"/>
      <c r="O41">
        <v>275</v>
      </c>
      <c r="P41" s="3"/>
      <c r="Q41" s="3"/>
      <c r="R41" s="3"/>
      <c r="S41" s="3"/>
      <c r="T41" s="3">
        <v>2.25335955424451</v>
      </c>
      <c r="U41" s="3"/>
      <c r="V41" s="3"/>
      <c r="W41" s="3">
        <v>280</v>
      </c>
      <c r="X41" s="3"/>
      <c r="Y41" s="3"/>
      <c r="Z41" s="3">
        <v>2.3064250411861615</v>
      </c>
      <c r="AA41" s="3"/>
      <c r="AB41" s="3"/>
      <c r="AC41" s="3">
        <v>270</v>
      </c>
      <c r="AD41" s="3"/>
      <c r="AE41" s="3"/>
      <c r="AF41" s="3">
        <v>2.2240527182866554</v>
      </c>
      <c r="AG41" s="3"/>
      <c r="AH41" s="3"/>
      <c r="AO41">
        <f>((AF41-I41)/I41)*100</f>
        <v>1.5400847787053529</v>
      </c>
    </row>
    <row r="42" spans="1:43" x14ac:dyDescent="0.35">
      <c r="A42" t="s">
        <v>20</v>
      </c>
      <c r="B42" s="4">
        <v>25</v>
      </c>
      <c r="C42" s="4">
        <v>75</v>
      </c>
      <c r="D42" s="5">
        <v>263</v>
      </c>
      <c r="E42" s="5">
        <f>AVERAGE(D40:D42)</f>
        <v>266.66666666666669</v>
      </c>
      <c r="F42">
        <f>STDEV(D40:D42)</f>
        <v>3.5118845842842461</v>
      </c>
      <c r="G42" s="29"/>
      <c r="H42" s="32"/>
      <c r="I42" s="3">
        <v>2.1767919218672405</v>
      </c>
      <c r="J42" s="3">
        <v>2.1872328474712606</v>
      </c>
      <c r="K42">
        <f>STDEV(I40:I42)</f>
        <v>9.2903707318796169E-3</v>
      </c>
      <c r="L42" s="41"/>
      <c r="M42" s="30"/>
      <c r="O42">
        <v>260</v>
      </c>
      <c r="P42" s="3">
        <v>270.33333333333331</v>
      </c>
      <c r="Q42" s="3">
        <v>8.9628864398325021</v>
      </c>
      <c r="R42" s="3"/>
      <c r="S42" s="3"/>
      <c r="T42" s="3">
        <v>2.1475179648137441</v>
      </c>
      <c r="U42" s="3">
        <v>2.2121397983231601</v>
      </c>
      <c r="V42" s="3">
        <v>5.6668804821401519E-2</v>
      </c>
      <c r="W42" s="3">
        <v>270</v>
      </c>
      <c r="X42" s="3">
        <v>270</v>
      </c>
      <c r="Y42" s="3">
        <v>10</v>
      </c>
      <c r="Z42" s="3">
        <v>2.2443890274314215</v>
      </c>
      <c r="AA42" s="3">
        <v>2.2276117962769284</v>
      </c>
      <c r="AB42" s="3">
        <v>8.840402188934586E-2</v>
      </c>
      <c r="AC42" s="3">
        <v>265</v>
      </c>
      <c r="AD42" s="3">
        <v>268.33333333333331</v>
      </c>
      <c r="AE42" s="3">
        <v>2.8867513459481287</v>
      </c>
      <c r="AF42" s="3">
        <v>2.2075974675108294</v>
      </c>
      <c r="AG42" s="3">
        <v>2.2146798554428195</v>
      </c>
      <c r="AH42" s="3">
        <v>8.463363752975385E-3</v>
      </c>
      <c r="AO42">
        <f>((AF42-I42)/I42)*100</f>
        <v>1.4151809979689798</v>
      </c>
      <c r="AP42">
        <f>AVERAGE(AO40:AO42)</f>
        <v>1.2554917387341165</v>
      </c>
      <c r="AQ42">
        <f>STDEV(AO40:AO42)</f>
        <v>0.38979521501867304</v>
      </c>
    </row>
    <row r="43" spans="1:43" x14ac:dyDescent="0.35">
      <c r="A43" s="12" t="s">
        <v>21</v>
      </c>
      <c r="B43">
        <v>25</v>
      </c>
      <c r="C43">
        <v>75</v>
      </c>
      <c r="D43" s="3">
        <v>285</v>
      </c>
      <c r="E43" s="3"/>
      <c r="G43" s="29"/>
      <c r="H43" s="32"/>
      <c r="I43" s="3">
        <v>2.3127485190294572</v>
      </c>
      <c r="J43" s="3"/>
      <c r="L43" s="41"/>
      <c r="M43" s="30"/>
      <c r="O43">
        <v>300</v>
      </c>
      <c r="T43" s="3">
        <v>2.4344721252941652</v>
      </c>
      <c r="W43">
        <v>285</v>
      </c>
      <c r="Z43" s="3">
        <v>2.3253916449086161</v>
      </c>
      <c r="AC43">
        <v>300</v>
      </c>
      <c r="AF43" s="3">
        <v>2.4483799885742266</v>
      </c>
    </row>
    <row r="44" spans="1:43" x14ac:dyDescent="0.35">
      <c r="A44" s="8" t="s">
        <v>22</v>
      </c>
      <c r="B44">
        <v>25</v>
      </c>
      <c r="C44">
        <v>75</v>
      </c>
      <c r="D44" s="3">
        <v>290</v>
      </c>
      <c r="E44" s="3"/>
      <c r="G44" s="29"/>
      <c r="H44" s="32"/>
      <c r="I44" s="3">
        <v>2.2953933829349373</v>
      </c>
      <c r="J44" s="3"/>
      <c r="L44" s="41"/>
      <c r="M44" s="30"/>
      <c r="O44">
        <v>290</v>
      </c>
      <c r="T44" s="3">
        <v>2.3056129750357766</v>
      </c>
      <c r="W44" s="3">
        <v>295</v>
      </c>
      <c r="Z44" s="3">
        <v>2.3590563774490203</v>
      </c>
      <c r="AC44" s="3">
        <v>290</v>
      </c>
      <c r="AF44" s="3">
        <v>2.3224153119244013</v>
      </c>
    </row>
    <row r="45" spans="1:43" ht="18" customHeight="1" x14ac:dyDescent="0.35">
      <c r="A45" s="4" t="s">
        <v>23</v>
      </c>
      <c r="B45" s="4">
        <v>25</v>
      </c>
      <c r="C45" s="4">
        <v>75</v>
      </c>
      <c r="D45" s="5">
        <v>290</v>
      </c>
      <c r="E45" s="5">
        <f>AVERAGE(D43:D45)</f>
        <v>288.33333333333331</v>
      </c>
      <c r="F45">
        <f>STDEV(D43:D45)</f>
        <v>2.8867513459481287</v>
      </c>
      <c r="G45" s="31">
        <f>AVERAGE(D40:D45)</f>
        <v>277.5</v>
      </c>
      <c r="H45" s="32">
        <f>STDEV(D40:D45)</f>
        <v>12.21065108829173</v>
      </c>
      <c r="I45" s="3">
        <v>2.3166640038344783</v>
      </c>
      <c r="J45" s="3">
        <v>2.3082686352662911</v>
      </c>
      <c r="K45">
        <f>STDEV(I43:I45)</f>
        <v>1.1320858945398455E-2</v>
      </c>
      <c r="L45" s="42">
        <f>AVERAGE(I40:I45)</f>
        <v>2.2477507413687756</v>
      </c>
      <c r="M45" s="30">
        <f>STDEV(I40:I45)</f>
        <v>6.6937939260094198E-2</v>
      </c>
      <c r="N45">
        <f>M45/AL33</f>
        <v>2.7327299270107359E-2</v>
      </c>
      <c r="O45">
        <v>290</v>
      </c>
      <c r="P45" s="3">
        <v>293.33333333333331</v>
      </c>
      <c r="Q45" s="3">
        <v>5.7735026918962582</v>
      </c>
      <c r="R45" s="3"/>
      <c r="S45" s="3"/>
      <c r="T45" s="3">
        <v>2.3226013134710874</v>
      </c>
      <c r="U45" s="3">
        <v>2.3542288046003432</v>
      </c>
      <c r="V45" s="3">
        <v>7.0009954989821654E-2</v>
      </c>
      <c r="W45">
        <v>290</v>
      </c>
      <c r="X45" s="3">
        <v>290</v>
      </c>
      <c r="Y45" s="3">
        <v>5</v>
      </c>
      <c r="Z45" s="3">
        <v>2.3383325270117723</v>
      </c>
      <c r="AA45" s="3">
        <v>2.340926849789803</v>
      </c>
      <c r="AB45" s="3">
        <v>1.6981650015875798E-2</v>
      </c>
      <c r="AC45">
        <v>280</v>
      </c>
      <c r="AD45" s="3">
        <v>290</v>
      </c>
      <c r="AE45" s="3">
        <v>10</v>
      </c>
      <c r="AF45" s="3">
        <v>2.2743887580212818</v>
      </c>
      <c r="AG45" s="3">
        <v>2.3483946861733034</v>
      </c>
      <c r="AH45" s="3">
        <v>8.9857848806352877E-2</v>
      </c>
      <c r="AI45" s="3">
        <f>AVERAGE(AF40:AF45)</f>
        <v>2.281537270808061</v>
      </c>
      <c r="AJ45">
        <f>STDEV(AF40:AF45)</f>
        <v>9.2856455857591322E-2</v>
      </c>
      <c r="AK45">
        <f>AJ45/AL33</f>
        <v>3.7908489362394819E-2</v>
      </c>
    </row>
    <row r="46" spans="1:43" x14ac:dyDescent="0.35">
      <c r="A46" t="s">
        <v>24</v>
      </c>
      <c r="B46">
        <v>45</v>
      </c>
      <c r="C46">
        <v>55</v>
      </c>
      <c r="D46" s="3">
        <v>300</v>
      </c>
      <c r="E46" s="3"/>
      <c r="G46" s="29"/>
      <c r="H46" s="32"/>
      <c r="I46" s="3">
        <v>2.4586133420750698</v>
      </c>
      <c r="J46" s="3"/>
      <c r="L46" s="41"/>
      <c r="M46" s="30"/>
      <c r="O46">
        <v>285</v>
      </c>
      <c r="P46" s="3"/>
      <c r="Q46" s="3"/>
      <c r="R46" s="3"/>
      <c r="S46" s="3"/>
      <c r="T46" s="3">
        <v>2.3352999016715832</v>
      </c>
      <c r="U46" s="3"/>
      <c r="V46" s="3"/>
      <c r="W46" s="3">
        <v>287</v>
      </c>
      <c r="X46" s="3"/>
      <c r="Y46" s="3"/>
      <c r="Z46" s="3">
        <v>2.3646700173024633</v>
      </c>
      <c r="AA46" s="3"/>
      <c r="AB46" s="3"/>
      <c r="AC46" s="3">
        <v>297</v>
      </c>
      <c r="AD46" s="3"/>
      <c r="AE46" s="3"/>
      <c r="AF46" s="3">
        <v>2.4561693681773074</v>
      </c>
      <c r="AG46" s="3"/>
      <c r="AH46" s="3"/>
      <c r="AO46">
        <f>((AF46-I46)/I46)*100</f>
        <v>-9.9404565001656342E-2</v>
      </c>
    </row>
    <row r="47" spans="1:43" x14ac:dyDescent="0.35">
      <c r="A47" t="s">
        <v>25</v>
      </c>
      <c r="B47">
        <v>45</v>
      </c>
      <c r="C47">
        <v>55</v>
      </c>
      <c r="D47" s="3">
        <v>280</v>
      </c>
      <c r="E47" s="3"/>
      <c r="G47" s="29"/>
      <c r="H47" s="32"/>
      <c r="I47" s="3">
        <v>2.3196089802004805</v>
      </c>
      <c r="J47" s="3"/>
      <c r="L47" s="41"/>
      <c r="M47" s="30"/>
      <c r="O47">
        <v>285</v>
      </c>
      <c r="P47" s="3"/>
      <c r="Q47" s="3"/>
      <c r="R47" s="3"/>
      <c r="S47" s="3"/>
      <c r="T47" s="3">
        <v>2.3549826474962816</v>
      </c>
      <c r="U47" s="3"/>
      <c r="V47" s="3"/>
      <c r="W47" s="3">
        <v>290</v>
      </c>
      <c r="X47" s="3"/>
      <c r="Y47" s="3"/>
      <c r="Z47" s="3">
        <v>2.4363605813660421</v>
      </c>
      <c r="AA47" s="3"/>
      <c r="AB47" s="3"/>
      <c r="AC47" s="3">
        <v>275</v>
      </c>
      <c r="AD47" s="3"/>
      <c r="AE47" s="3"/>
      <c r="AF47" s="3">
        <v>2.3230275384355465</v>
      </c>
      <c r="AG47" s="3"/>
      <c r="AH47" s="3"/>
      <c r="AO47">
        <f>((AF47-I47)/I47)*100</f>
        <v>0.14737648734101005</v>
      </c>
    </row>
    <row r="48" spans="1:43" x14ac:dyDescent="0.35">
      <c r="A48" t="s">
        <v>26</v>
      </c>
      <c r="B48" s="4">
        <v>45</v>
      </c>
      <c r="C48" s="4">
        <v>55</v>
      </c>
      <c r="D48" s="5">
        <v>280</v>
      </c>
      <c r="E48" s="5">
        <f>AVERAGE(D46:D48)</f>
        <v>286.66666666666669</v>
      </c>
      <c r="F48">
        <f>STDEV(D46:D48)</f>
        <v>11.547005383792515</v>
      </c>
      <c r="G48" s="29"/>
      <c r="H48" s="32"/>
      <c r="I48" s="3">
        <v>2.3288696664725941</v>
      </c>
      <c r="J48" s="3">
        <v>2.3690306629160478</v>
      </c>
      <c r="K48">
        <f>STDEV(I46:I48)</f>
        <v>7.771893193771251E-2</v>
      </c>
      <c r="L48" s="41"/>
      <c r="M48" s="30"/>
      <c r="O48">
        <v>312</v>
      </c>
      <c r="P48" s="3">
        <v>294</v>
      </c>
      <c r="Q48" s="3">
        <v>15.588457268119896</v>
      </c>
      <c r="R48" s="3"/>
      <c r="S48" s="3"/>
      <c r="T48" s="3">
        <v>2.5894265084239358</v>
      </c>
      <c r="U48" s="3">
        <v>2.4265696858639334</v>
      </c>
      <c r="V48" s="3">
        <v>0.14138108470214455</v>
      </c>
      <c r="W48" s="3">
        <v>310</v>
      </c>
      <c r="X48" s="3">
        <v>295.66666666666669</v>
      </c>
      <c r="Y48" s="3">
        <v>12.503332889007368</v>
      </c>
      <c r="Z48" s="3">
        <v>2.5963149078726966</v>
      </c>
      <c r="AA48" s="3">
        <v>2.465781835513734</v>
      </c>
      <c r="AB48" s="3">
        <v>0.11859193260311239</v>
      </c>
      <c r="AC48" s="3">
        <v>267</v>
      </c>
      <c r="AD48" s="3">
        <v>279.66666666666669</v>
      </c>
      <c r="AE48" s="3">
        <v>15.534906930308058</v>
      </c>
      <c r="AF48" s="3">
        <v>2.2401208155046564</v>
      </c>
      <c r="AG48" s="3">
        <v>2.3397725740391699</v>
      </c>
      <c r="AH48" s="3">
        <v>0.1089933091570844</v>
      </c>
      <c r="AO48">
        <f>((AF48-I48)/I48)*100</f>
        <v>-3.8108122685268397</v>
      </c>
      <c r="AP48">
        <f>AVERAGE(AO46:AO48)</f>
        <v>-1.2542801153958287</v>
      </c>
      <c r="AQ48">
        <f>STDEV(AO46:AO48)</f>
        <v>2.2174574876293236</v>
      </c>
    </row>
    <row r="49" spans="1:43" x14ac:dyDescent="0.35">
      <c r="A49" s="12" t="s">
        <v>27</v>
      </c>
      <c r="B49">
        <v>45</v>
      </c>
      <c r="C49">
        <v>55</v>
      </c>
      <c r="D49" s="3">
        <v>300</v>
      </c>
      <c r="E49" s="3"/>
      <c r="G49" s="29"/>
      <c r="H49" s="32"/>
      <c r="I49" s="3">
        <v>2.4380333197887039</v>
      </c>
      <c r="J49" s="3"/>
      <c r="L49" s="41"/>
      <c r="M49" s="30"/>
      <c r="O49">
        <v>300</v>
      </c>
      <c r="T49" s="3">
        <v>2.4493794905290658</v>
      </c>
      <c r="W49">
        <v>300</v>
      </c>
      <c r="Z49" s="3">
        <v>2.4989587671803415</v>
      </c>
      <c r="AC49">
        <v>290</v>
      </c>
      <c r="AF49" s="3">
        <v>2.4247491638795986</v>
      </c>
    </row>
    <row r="50" spans="1:43" x14ac:dyDescent="0.35">
      <c r="A50" t="s">
        <v>28</v>
      </c>
      <c r="B50">
        <v>45</v>
      </c>
      <c r="C50">
        <v>55</v>
      </c>
      <c r="D50" s="3">
        <v>300</v>
      </c>
      <c r="E50" s="3"/>
      <c r="G50" s="29"/>
      <c r="H50" s="32"/>
      <c r="I50" s="3">
        <v>2.3790642347343378</v>
      </c>
      <c r="J50" s="3"/>
      <c r="L50" s="41"/>
      <c r="M50" s="30"/>
      <c r="O50">
        <v>318</v>
      </c>
      <c r="T50" s="3">
        <v>2.5282238829702655</v>
      </c>
      <c r="W50">
        <v>300</v>
      </c>
      <c r="Z50" s="3">
        <v>2.405002405002405</v>
      </c>
      <c r="AC50">
        <v>320</v>
      </c>
      <c r="AF50" s="3">
        <v>2.5856496444731736</v>
      </c>
    </row>
    <row r="51" spans="1:43" x14ac:dyDescent="0.35">
      <c r="A51" s="4" t="s">
        <v>29</v>
      </c>
      <c r="B51" s="4">
        <v>45</v>
      </c>
      <c r="C51" s="4">
        <v>55</v>
      </c>
      <c r="D51" s="5">
        <v>300</v>
      </c>
      <c r="E51" s="5">
        <f>AVERAGE(D49:D51)</f>
        <v>300</v>
      </c>
      <c r="F51">
        <f>STDEV(D49:D51)</f>
        <v>0</v>
      </c>
      <c r="G51" s="31">
        <f>AVERAGE(D46:D51)</f>
        <v>293.33333333333331</v>
      </c>
      <c r="H51" s="32">
        <f>STDEV(D46:D51)</f>
        <v>10.327955589886445</v>
      </c>
      <c r="I51" s="3">
        <v>2.3887252169758737</v>
      </c>
      <c r="J51" s="3">
        <v>2.4019409238329716</v>
      </c>
      <c r="K51">
        <f>STDEV(I49:I51)</f>
        <v>3.1627984900034753E-2</v>
      </c>
      <c r="L51" s="42">
        <f>AVERAGE(I46:I51)</f>
        <v>2.3854857933745097</v>
      </c>
      <c r="M51" s="30">
        <f>STDEV(I46:I51)</f>
        <v>5.6045966012160456E-2</v>
      </c>
      <c r="N51">
        <f>M51/AL33</f>
        <v>2.288066981186028E-2</v>
      </c>
      <c r="O51">
        <v>325</v>
      </c>
      <c r="P51" s="3">
        <v>314.33333333333331</v>
      </c>
      <c r="Q51" s="3">
        <v>12.897028081435401</v>
      </c>
      <c r="R51" s="3"/>
      <c r="S51" s="3"/>
      <c r="T51" s="3">
        <v>2.592326712929728</v>
      </c>
      <c r="U51" s="3">
        <v>2.5233100288096861</v>
      </c>
      <c r="V51" s="3">
        <v>7.1600185544799258E-2</v>
      </c>
      <c r="W51">
        <v>318</v>
      </c>
      <c r="X51" s="3">
        <f>AVERAGE(W49:W51)</f>
        <v>306</v>
      </c>
      <c r="Y51" s="3">
        <v>10.392304845413264</v>
      </c>
      <c r="Z51" s="3">
        <v>2.5519621218200785</v>
      </c>
      <c r="AA51" s="3">
        <v>2.4853077646676085</v>
      </c>
      <c r="AB51" s="3">
        <v>7.442480765164719E-2</v>
      </c>
      <c r="AC51">
        <v>300</v>
      </c>
      <c r="AD51" s="3">
        <v>303.33333333333331</v>
      </c>
      <c r="AE51" s="3">
        <v>15.275252316519467</v>
      </c>
      <c r="AF51" s="3">
        <v>2.4269881077582718</v>
      </c>
      <c r="AG51" s="3">
        <v>2.4791289720370142</v>
      </c>
      <c r="AH51" s="3">
        <v>9.225640064305328E-2</v>
      </c>
      <c r="AI51" s="3">
        <f>AVERAGE(AF46:AF51)</f>
        <v>2.4094507730380923</v>
      </c>
      <c r="AJ51">
        <f>STDEV(AF46:AF51)</f>
        <v>0.11824709577460848</v>
      </c>
      <c r="AK51">
        <f>AJ51/AL33</f>
        <v>4.8274174702300596E-2</v>
      </c>
    </row>
    <row r="52" spans="1:43" x14ac:dyDescent="0.35">
      <c r="A52" t="s">
        <v>30</v>
      </c>
      <c r="B52">
        <v>0</v>
      </c>
      <c r="C52">
        <v>75</v>
      </c>
      <c r="D52" s="3">
        <v>235</v>
      </c>
      <c r="E52" s="3"/>
      <c r="G52" s="29"/>
      <c r="H52" s="32"/>
      <c r="I52" s="3">
        <v>1.8671539806133799</v>
      </c>
      <c r="J52" s="3"/>
      <c r="L52" s="41"/>
      <c r="M52" s="30"/>
      <c r="O52">
        <v>240</v>
      </c>
      <c r="P52" s="3"/>
      <c r="Q52" s="3"/>
      <c r="R52" s="3"/>
      <c r="S52" s="3"/>
      <c r="T52" s="3">
        <v>1.9056693663649358</v>
      </c>
      <c r="U52" s="3"/>
      <c r="V52" s="3"/>
      <c r="W52" s="3">
        <v>225</v>
      </c>
      <c r="X52" s="3"/>
      <c r="Y52" s="3"/>
      <c r="Z52" s="3">
        <v>1.7997120460726284</v>
      </c>
      <c r="AA52" s="3"/>
      <c r="AB52" s="3"/>
      <c r="AC52" s="3">
        <v>220</v>
      </c>
      <c r="AD52" s="3"/>
      <c r="AE52" s="3"/>
      <c r="AF52" s="3">
        <v>1.7622556872797179</v>
      </c>
      <c r="AG52" s="3"/>
      <c r="AH52" s="3"/>
      <c r="AO52">
        <f>((AF52-I52)/I52)*100</f>
        <v>-5.6180847655211466</v>
      </c>
    </row>
    <row r="53" spans="1:43" x14ac:dyDescent="0.35">
      <c r="A53" t="s">
        <v>31</v>
      </c>
      <c r="B53">
        <v>0</v>
      </c>
      <c r="C53">
        <v>75</v>
      </c>
      <c r="D53" s="3">
        <v>194</v>
      </c>
      <c r="E53" s="3"/>
      <c r="G53" s="29"/>
      <c r="H53" s="32"/>
      <c r="I53" s="3">
        <v>1.5528696069799086</v>
      </c>
      <c r="J53" s="3"/>
      <c r="L53" s="41"/>
      <c r="M53" s="30"/>
      <c r="O53">
        <v>230</v>
      </c>
      <c r="P53" s="3"/>
      <c r="Q53" s="3"/>
      <c r="R53" s="3"/>
      <c r="S53" s="3"/>
      <c r="T53" s="3">
        <v>1.833545918367347</v>
      </c>
      <c r="U53" s="3"/>
      <c r="V53" s="3"/>
      <c r="W53" s="3">
        <v>220</v>
      </c>
      <c r="X53" s="3"/>
      <c r="Y53" s="3"/>
      <c r="Z53" s="3">
        <v>1.7704812489940447</v>
      </c>
      <c r="AA53" s="3"/>
      <c r="AB53" s="3"/>
      <c r="AC53" s="3">
        <v>215</v>
      </c>
      <c r="AD53" s="3"/>
      <c r="AE53" s="3"/>
      <c r="AF53" s="3">
        <v>1.7377950210151956</v>
      </c>
      <c r="AG53" s="3"/>
      <c r="AH53" s="3"/>
      <c r="AO53">
        <f>((AF53-I53)/I53)*100</f>
        <v>11.908624729602268</v>
      </c>
    </row>
    <row r="54" spans="1:43" x14ac:dyDescent="0.35">
      <c r="A54" t="s">
        <v>32</v>
      </c>
      <c r="B54">
        <v>0</v>
      </c>
      <c r="C54">
        <v>75</v>
      </c>
      <c r="D54" s="5">
        <v>215</v>
      </c>
      <c r="E54" s="5">
        <f>AVERAGE(D52:D54)</f>
        <v>214.66666666666666</v>
      </c>
      <c r="F54">
        <f>STDEV(D52:D54)</f>
        <v>20.502032419575709</v>
      </c>
      <c r="G54" s="29"/>
      <c r="H54" s="32"/>
      <c r="I54" s="3">
        <v>1.7344304614391741</v>
      </c>
      <c r="J54" s="3">
        <v>1.7181513496774876</v>
      </c>
      <c r="K54">
        <f>STDEV(I52:I54)</f>
        <v>0.15777333103968477</v>
      </c>
      <c r="L54" s="41"/>
      <c r="M54" s="30"/>
      <c r="O54">
        <v>220</v>
      </c>
      <c r="P54" s="3">
        <v>230</v>
      </c>
      <c r="Q54" s="3">
        <v>10</v>
      </c>
      <c r="R54" s="3"/>
      <c r="S54" s="3"/>
      <c r="T54" s="3">
        <v>1.77347843611447</v>
      </c>
      <c r="U54" s="3">
        <v>1.8375645736155841</v>
      </c>
      <c r="V54" s="3">
        <v>6.6187028205109924E-2</v>
      </c>
      <c r="W54" s="3">
        <v>282</v>
      </c>
      <c r="X54" s="3">
        <v>242.33333333333334</v>
      </c>
      <c r="Y54" s="3">
        <v>34.443189941312468</v>
      </c>
      <c r="Z54" s="3">
        <v>2.2837706511175897</v>
      </c>
      <c r="AA54" s="3">
        <v>1.9513213153947542</v>
      </c>
      <c r="AB54" s="3">
        <v>0.2882802984794115</v>
      </c>
      <c r="AC54" s="3">
        <v>205</v>
      </c>
      <c r="AD54" s="3">
        <v>213.33333333333334</v>
      </c>
      <c r="AE54" s="3">
        <v>7.6376261582597333</v>
      </c>
      <c r="AF54" s="3">
        <v>1.6600534456231275</v>
      </c>
      <c r="AG54" s="3">
        <v>1.7200347179726803</v>
      </c>
      <c r="AH54" s="3">
        <v>5.3365680198321358E-2</v>
      </c>
      <c r="AO54">
        <f>((AF54-I54)/I54)*100</f>
        <v>-4.2882673863056446</v>
      </c>
      <c r="AP54">
        <f>AVERAGE(AO52:AO54)</f>
        <v>0.66742419259182562</v>
      </c>
      <c r="AQ54">
        <f>STDEV(AO52:AO54)</f>
        <v>9.7578453410821577</v>
      </c>
    </row>
    <row r="55" spans="1:43" x14ac:dyDescent="0.35">
      <c r="A55" t="s">
        <v>33</v>
      </c>
      <c r="B55">
        <v>0</v>
      </c>
      <c r="C55">
        <v>75</v>
      </c>
      <c r="D55" s="3">
        <v>220</v>
      </c>
      <c r="E55" s="3"/>
      <c r="G55" s="29"/>
      <c r="H55" s="32"/>
      <c r="I55" s="3">
        <v>1.7605633802816902</v>
      </c>
      <c r="J55" s="3"/>
      <c r="L55" s="41"/>
      <c r="M55" s="30"/>
      <c r="O55">
        <v>235</v>
      </c>
      <c r="T55" s="3">
        <v>1.8790980329441866</v>
      </c>
      <c r="W55">
        <v>235</v>
      </c>
      <c r="Z55" s="3">
        <v>1.8892193906262562</v>
      </c>
      <c r="AC55">
        <v>225</v>
      </c>
      <c r="AF55" s="3">
        <v>1.8056335767594895</v>
      </c>
    </row>
    <row r="56" spans="1:43" x14ac:dyDescent="0.35">
      <c r="A56" t="s">
        <v>34</v>
      </c>
      <c r="B56">
        <v>0</v>
      </c>
      <c r="C56">
        <v>75</v>
      </c>
      <c r="D56" s="3">
        <v>225</v>
      </c>
      <c r="E56" s="3"/>
      <c r="G56" s="29"/>
      <c r="H56" s="32"/>
      <c r="I56" s="3">
        <v>1.7740282267602303</v>
      </c>
      <c r="J56" s="3"/>
      <c r="L56" s="41"/>
      <c r="M56" s="30"/>
      <c r="O56">
        <v>225</v>
      </c>
      <c r="T56" s="3">
        <v>1.7748678709473851</v>
      </c>
      <c r="W56">
        <v>225</v>
      </c>
      <c r="Z56" s="3">
        <v>1.7803449912960911</v>
      </c>
      <c r="AC56">
        <v>228</v>
      </c>
      <c r="AF56" s="3">
        <v>1.8025140327298601</v>
      </c>
    </row>
    <row r="57" spans="1:43" x14ac:dyDescent="0.35">
      <c r="A57" t="s">
        <v>35</v>
      </c>
      <c r="B57">
        <v>0</v>
      </c>
      <c r="C57">
        <v>75</v>
      </c>
      <c r="D57" s="5">
        <v>230</v>
      </c>
      <c r="E57" s="5">
        <f>AVERAGE(D55:D57)</f>
        <v>225</v>
      </c>
      <c r="F57">
        <f>STDEV(D55:D57)</f>
        <v>5</v>
      </c>
      <c r="G57" s="37">
        <f>AVERAGE(D52:D57)</f>
        <v>219.83333333333334</v>
      </c>
      <c r="H57" s="38">
        <f>STDEV(D52:D57)</f>
        <v>14.497126151988423</v>
      </c>
      <c r="I57" s="3">
        <v>1.8329614281160345</v>
      </c>
      <c r="J57" s="3">
        <v>1.7891843450526517</v>
      </c>
      <c r="K57">
        <f>STDEV(I55:I57)</f>
        <v>3.8505198010481662E-2</v>
      </c>
      <c r="L57" s="43">
        <f>AVERAGE(I52:I57)</f>
        <v>1.7536678473650695</v>
      </c>
      <c r="M57" s="39">
        <f>STDEV(I52:I57)</f>
        <v>0.10983503828043294</v>
      </c>
      <c r="N57">
        <f>M57/AL33</f>
        <v>4.4839966611019702E-2</v>
      </c>
      <c r="O57">
        <v>245</v>
      </c>
      <c r="P57" s="3">
        <v>235</v>
      </c>
      <c r="Q57" s="3">
        <v>10</v>
      </c>
      <c r="R57" s="3"/>
      <c r="S57" s="3"/>
      <c r="T57" s="3">
        <v>1.9571816584118868</v>
      </c>
      <c r="U57" s="3">
        <v>1.8703825207678195</v>
      </c>
      <c r="V57" s="3">
        <v>9.1468843817363213E-2</v>
      </c>
      <c r="W57">
        <v>228</v>
      </c>
      <c r="X57" s="3">
        <v>229.33333333333334</v>
      </c>
      <c r="Y57" s="3">
        <v>5.1316014394468841</v>
      </c>
      <c r="Z57" s="3">
        <v>1.8345671065336338</v>
      </c>
      <c r="AA57" s="3">
        <v>1.8347104961519936</v>
      </c>
      <c r="AB57" s="3">
        <v>5.4437341300003363E-2</v>
      </c>
      <c r="AC57">
        <v>228</v>
      </c>
      <c r="AD57" s="3">
        <v>227</v>
      </c>
      <c r="AE57" s="3">
        <v>1.7320508075688772</v>
      </c>
      <c r="AF57" s="3">
        <v>1.8378204094792843</v>
      </c>
      <c r="AG57" s="3">
        <v>1.8153226729895444</v>
      </c>
      <c r="AH57" s="3">
        <v>1.954594584842393E-2</v>
      </c>
      <c r="AI57" s="3">
        <f>AVERAGE(AF52:AF57)</f>
        <v>1.7676786954811126</v>
      </c>
      <c r="AJ57">
        <f>STDEV(AF52:AF57)</f>
        <v>6.3371241428935243E-2</v>
      </c>
      <c r="AK57">
        <f>AJ57/AL33</f>
        <v>2.5871200977935545E-2</v>
      </c>
    </row>
    <row r="59" spans="1:43" s="1" customFormat="1" hidden="1" x14ac:dyDescent="0.35">
      <c r="A59" s="17" t="s">
        <v>143</v>
      </c>
      <c r="B59" s="1" t="s">
        <v>75</v>
      </c>
      <c r="C59" s="1" t="s">
        <v>76</v>
      </c>
      <c r="D59" s="1" t="s">
        <v>144</v>
      </c>
      <c r="E59" s="1" t="s">
        <v>11</v>
      </c>
      <c r="F59" s="1" t="s">
        <v>84</v>
      </c>
      <c r="G59" s="25" t="s">
        <v>145</v>
      </c>
      <c r="H59" s="26" t="s">
        <v>84</v>
      </c>
      <c r="I59" s="1" t="s">
        <v>85</v>
      </c>
      <c r="J59" s="1" t="s">
        <v>146</v>
      </c>
      <c r="K59" s="1" t="s">
        <v>92</v>
      </c>
      <c r="L59" s="1" t="s">
        <v>84</v>
      </c>
      <c r="M59" s="1" t="s">
        <v>147</v>
      </c>
      <c r="N59" s="1" t="s">
        <v>92</v>
      </c>
      <c r="O59" s="1" t="s">
        <v>84</v>
      </c>
      <c r="P59" s="1" t="s">
        <v>148</v>
      </c>
      <c r="Q59" s="1" t="s">
        <v>92</v>
      </c>
      <c r="R59" s="1" t="s">
        <v>84</v>
      </c>
      <c r="S59" s="1" t="s">
        <v>92</v>
      </c>
      <c r="T59" s="1" t="s">
        <v>84</v>
      </c>
      <c r="U59" s="1" t="s">
        <v>85</v>
      </c>
      <c r="V59" s="1" t="s">
        <v>149</v>
      </c>
      <c r="W59" s="1" t="s">
        <v>92</v>
      </c>
      <c r="X59" s="1" t="s">
        <v>84</v>
      </c>
    </row>
    <row r="60" spans="1:43" hidden="1" x14ac:dyDescent="0.35">
      <c r="A60" t="s">
        <v>12</v>
      </c>
      <c r="B60">
        <v>85</v>
      </c>
      <c r="C60">
        <v>15</v>
      </c>
      <c r="D60" s="3">
        <v>0.38664615384615386</v>
      </c>
      <c r="E60" s="3"/>
      <c r="G60" s="29"/>
      <c r="H60" s="32"/>
      <c r="I60" s="3"/>
      <c r="J60" s="3">
        <v>0.36517543859649121</v>
      </c>
      <c r="K60" s="3"/>
      <c r="L60" s="3"/>
      <c r="M60" s="3">
        <v>0.34338888888888891</v>
      </c>
      <c r="N60" s="3"/>
      <c r="O60" s="3"/>
      <c r="P60" s="3">
        <v>0.37027272727272725</v>
      </c>
      <c r="Q60" s="3"/>
      <c r="R60" s="3"/>
      <c r="V60">
        <f>((P60-D60)/D60)*100</f>
        <v>-4.2347315266303101</v>
      </c>
    </row>
    <row r="61" spans="1:43" hidden="1" x14ac:dyDescent="0.35">
      <c r="A61" t="s">
        <v>13</v>
      </c>
      <c r="B61">
        <v>85</v>
      </c>
      <c r="C61">
        <v>15</v>
      </c>
      <c r="D61" s="3">
        <v>0.36299999999999999</v>
      </c>
      <c r="E61" s="3"/>
      <c r="G61" s="29"/>
      <c r="H61" s="32"/>
      <c r="I61" s="3"/>
      <c r="J61" s="3">
        <v>0.3660597014925373</v>
      </c>
      <c r="K61" s="3"/>
      <c r="L61" s="3"/>
      <c r="M61" s="3">
        <v>0.36274626865671639</v>
      </c>
      <c r="N61" s="3"/>
      <c r="O61" s="3"/>
      <c r="P61" s="3">
        <v>0.37634375000000003</v>
      </c>
      <c r="Q61" s="3"/>
      <c r="R61" s="3"/>
      <c r="V61">
        <f>((P61-D61)/D61)*100</f>
        <v>3.6759641873278355</v>
      </c>
    </row>
    <row r="62" spans="1:43" hidden="1" x14ac:dyDescent="0.35">
      <c r="A62" t="s">
        <v>14</v>
      </c>
      <c r="B62" s="4">
        <v>85</v>
      </c>
      <c r="C62" s="4">
        <v>15</v>
      </c>
      <c r="D62" s="3">
        <v>0.39990476190476187</v>
      </c>
      <c r="E62" s="3">
        <v>0.38318363858363852</v>
      </c>
      <c r="F62">
        <f>STDEV(D60:D62)</f>
        <v>1.8694440932243855E-2</v>
      </c>
      <c r="G62" s="29"/>
      <c r="H62" s="32"/>
      <c r="I62" s="3"/>
      <c r="J62" s="3">
        <v>0.39131250000000001</v>
      </c>
      <c r="K62" s="3">
        <v>0.37418254669634282</v>
      </c>
      <c r="L62" s="3">
        <v>1.4841561755975593E-2</v>
      </c>
      <c r="M62" s="3">
        <v>0.3948888888888889</v>
      </c>
      <c r="N62" s="3">
        <v>0.36700801547816475</v>
      </c>
      <c r="O62" s="3">
        <v>2.6013157526098087E-2</v>
      </c>
      <c r="P62" s="3">
        <v>0.39244444444444448</v>
      </c>
      <c r="Q62" s="3">
        <v>0.37968697390572387</v>
      </c>
      <c r="R62" s="3">
        <v>1.1457710074378211E-2</v>
      </c>
      <c r="V62">
        <f>((P62-D62)/D62)*100</f>
        <v>-1.8655235373501451</v>
      </c>
      <c r="W62">
        <f>AVERAGE(V60:V62)</f>
        <v>-0.80809695888420663</v>
      </c>
      <c r="X62">
        <f>STDEV(V60:V62)</f>
        <v>4.0599741250830137</v>
      </c>
    </row>
    <row r="63" spans="1:43" hidden="1" x14ac:dyDescent="0.35">
      <c r="A63" t="s">
        <v>15</v>
      </c>
      <c r="B63">
        <v>85</v>
      </c>
      <c r="C63">
        <v>15</v>
      </c>
      <c r="D63" s="3">
        <v>0.35285714285714287</v>
      </c>
      <c r="E63" s="3"/>
      <c r="G63" s="29"/>
      <c r="H63" s="32"/>
      <c r="I63" s="3"/>
      <c r="J63" s="3">
        <v>0.37096969696969695</v>
      </c>
      <c r="M63" s="3">
        <v>0.35773134328358208</v>
      </c>
      <c r="P63" s="3">
        <v>0.37203225806451612</v>
      </c>
    </row>
    <row r="64" spans="1:43" hidden="1" x14ac:dyDescent="0.35">
      <c r="A64" t="s">
        <v>16</v>
      </c>
      <c r="B64">
        <v>85</v>
      </c>
      <c r="C64">
        <v>15</v>
      </c>
      <c r="D64" s="3">
        <v>0.38284375000000004</v>
      </c>
      <c r="E64" s="3"/>
      <c r="G64" s="29"/>
      <c r="H64" s="32"/>
      <c r="I64" s="3"/>
      <c r="J64" s="3">
        <v>0.39235483870967741</v>
      </c>
      <c r="M64" s="3">
        <v>0.36553846153846153</v>
      </c>
      <c r="P64" s="3">
        <v>0.36881249999999999</v>
      </c>
    </row>
    <row r="65" spans="1:24" hidden="1" x14ac:dyDescent="0.35">
      <c r="A65" s="4" t="s">
        <v>17</v>
      </c>
      <c r="B65" s="4">
        <v>85</v>
      </c>
      <c r="C65" s="4">
        <v>15</v>
      </c>
      <c r="D65" s="3">
        <v>0.38323076923076921</v>
      </c>
      <c r="E65" s="3">
        <v>0.37297722069597072</v>
      </c>
      <c r="F65">
        <f>STDEV(D63:D65)</f>
        <v>1.7425573022188237E-2</v>
      </c>
      <c r="G65" s="31">
        <f>AVERAGE(D60:D65)</f>
        <v>0.37808042963980459</v>
      </c>
      <c r="H65" s="32">
        <f>STDEV(D60:D65)</f>
        <v>1.7102759327009769E-2</v>
      </c>
      <c r="I65" s="3">
        <f>H65/AL33</f>
        <v>6.982172257466627E-3</v>
      </c>
      <c r="J65" s="3">
        <v>0.39861290322580645</v>
      </c>
      <c r="K65" s="3">
        <v>0.38731247963506021</v>
      </c>
      <c r="L65" s="3">
        <v>1.4495025070950488E-2</v>
      </c>
      <c r="M65" s="3">
        <v>0.36044776119402983</v>
      </c>
      <c r="N65" s="3">
        <v>0.36123918867202448</v>
      </c>
      <c r="O65" s="3">
        <v>3.963274145338893E-3</v>
      </c>
      <c r="P65" s="3">
        <v>0.39810169491525421</v>
      </c>
      <c r="Q65" s="3">
        <v>0.37964881765992348</v>
      </c>
      <c r="R65" s="3">
        <v>1.6061544749765882E-2</v>
      </c>
      <c r="S65" s="3">
        <f>AVERAGE(P60:P65)</f>
        <v>0.37966789578282367</v>
      </c>
      <c r="T65">
        <f>STDEV(P60:P65)</f>
        <v>1.2478035611770952E-2</v>
      </c>
      <c r="U65">
        <f>T65/AL33</f>
        <v>5.0941367068526944E-3</v>
      </c>
    </row>
    <row r="66" spans="1:24" hidden="1" x14ac:dyDescent="0.35">
      <c r="A66" t="s">
        <v>18</v>
      </c>
      <c r="B66">
        <v>25</v>
      </c>
      <c r="C66">
        <v>75</v>
      </c>
      <c r="D66" s="3">
        <v>0.45566666666666666</v>
      </c>
      <c r="E66" s="3"/>
      <c r="G66" s="29"/>
      <c r="H66" s="32"/>
      <c r="I66" s="3"/>
      <c r="J66" s="3">
        <v>0.44731884057971011</v>
      </c>
      <c r="K66" s="3"/>
      <c r="L66" s="3"/>
      <c r="M66" s="3">
        <v>0.46903846153846157</v>
      </c>
      <c r="N66" s="3"/>
      <c r="O66" s="3"/>
      <c r="P66" s="3">
        <v>0.45200000000000001</v>
      </c>
      <c r="Q66" s="3"/>
      <c r="R66" s="3"/>
      <c r="V66">
        <f>((P66-D66)/D66)*100</f>
        <v>-0.80468178493050146</v>
      </c>
    </row>
    <row r="67" spans="1:24" hidden="1" x14ac:dyDescent="0.35">
      <c r="A67" t="s">
        <v>19</v>
      </c>
      <c r="B67">
        <v>25</v>
      </c>
      <c r="C67">
        <v>75</v>
      </c>
      <c r="D67" s="3">
        <v>0.4565543071161049</v>
      </c>
      <c r="E67" s="3"/>
      <c r="G67" s="29"/>
      <c r="H67" s="32"/>
      <c r="I67" s="3"/>
      <c r="J67" s="3">
        <v>0.44378181818181822</v>
      </c>
      <c r="K67" s="3"/>
      <c r="L67" s="3"/>
      <c r="M67" s="3">
        <v>0.43357142857142861</v>
      </c>
      <c r="N67" s="3"/>
      <c r="O67" s="3"/>
      <c r="P67" s="3">
        <v>0.44962962962962966</v>
      </c>
      <c r="Q67" s="3"/>
      <c r="R67" s="3"/>
      <c r="V67">
        <f>((P67-D67)/D67)*100</f>
        <v>-1.5167259137726734</v>
      </c>
    </row>
    <row r="68" spans="1:24" hidden="1" x14ac:dyDescent="0.35">
      <c r="A68" t="s">
        <v>20</v>
      </c>
      <c r="B68" s="4">
        <v>25</v>
      </c>
      <c r="C68" s="4">
        <v>75</v>
      </c>
      <c r="D68" s="3">
        <v>0.45939163498098856</v>
      </c>
      <c r="E68" s="3">
        <v>0.45720420292125336</v>
      </c>
      <c r="F68">
        <f>STDEV(D66:D68)</f>
        <v>1.9456671487789786E-3</v>
      </c>
      <c r="G68" s="29"/>
      <c r="H68" s="32"/>
      <c r="I68" s="3"/>
      <c r="J68" s="3">
        <v>0.46565384615384614</v>
      </c>
      <c r="K68" s="3">
        <v>0.45225150163845812</v>
      </c>
      <c r="L68" s="3">
        <v>1.1740730843634053E-2</v>
      </c>
      <c r="M68" s="3">
        <v>0.44555555555555554</v>
      </c>
      <c r="N68" s="3">
        <v>0.44938848188848191</v>
      </c>
      <c r="O68" s="3">
        <v>1.8041510471032658E-2</v>
      </c>
      <c r="P68" s="3">
        <v>0.45298113207547175</v>
      </c>
      <c r="Q68" s="3">
        <v>0.45153692056836708</v>
      </c>
      <c r="R68" s="3">
        <v>1.723071118997254E-3</v>
      </c>
      <c r="V68">
        <f>((P68-D68)/D68)*100</f>
        <v>-1.3954330939835473</v>
      </c>
      <c r="W68">
        <f>AVERAGE(V66:V68)</f>
        <v>-1.2389469308955741</v>
      </c>
      <c r="X68">
        <f>STDEV(V66:V68)</f>
        <v>0.38094310570365825</v>
      </c>
    </row>
    <row r="69" spans="1:24" hidden="1" x14ac:dyDescent="0.35">
      <c r="A69" s="12" t="s">
        <v>21</v>
      </c>
      <c r="B69">
        <v>25</v>
      </c>
      <c r="C69">
        <v>75</v>
      </c>
      <c r="D69" s="3">
        <v>0.43238596491228071</v>
      </c>
      <c r="E69" s="3"/>
      <c r="G69" s="29"/>
      <c r="H69" s="32"/>
      <c r="I69" s="3"/>
      <c r="J69" s="3">
        <v>0.41076666666666667</v>
      </c>
      <c r="M69" s="3">
        <v>0.43003508771929827</v>
      </c>
      <c r="P69" s="3">
        <v>0.40843333333333331</v>
      </c>
    </row>
    <row r="70" spans="1:24" hidden="1" x14ac:dyDescent="0.35">
      <c r="A70" s="8" t="s">
        <v>22</v>
      </c>
      <c r="B70">
        <v>25</v>
      </c>
      <c r="C70">
        <v>75</v>
      </c>
      <c r="D70" s="3">
        <v>0.43565517241379309</v>
      </c>
      <c r="E70" s="3"/>
      <c r="G70" s="29"/>
      <c r="H70" s="32"/>
      <c r="I70" s="3"/>
      <c r="J70" s="3">
        <v>0.43372413793103448</v>
      </c>
      <c r="M70" s="3">
        <v>0.42389830508474574</v>
      </c>
      <c r="P70" s="3">
        <v>0.43058620689655175</v>
      </c>
    </row>
    <row r="71" spans="1:24" hidden="1" x14ac:dyDescent="0.35">
      <c r="A71" s="4" t="s">
        <v>23</v>
      </c>
      <c r="B71" s="4">
        <v>25</v>
      </c>
      <c r="C71" s="4">
        <v>75</v>
      </c>
      <c r="D71" s="3">
        <v>0.43165517241379314</v>
      </c>
      <c r="E71" s="3">
        <v>0.43323210324662237</v>
      </c>
      <c r="F71">
        <f>STDEV(D69:D71)</f>
        <v>2.1300146855436669E-3</v>
      </c>
      <c r="G71" s="31">
        <f>AVERAGE(D66:D71)</f>
        <v>0.44521815308393786</v>
      </c>
      <c r="H71" s="32">
        <f>STDEV(D66:D71)</f>
        <v>1.3256225033127709E-2</v>
      </c>
      <c r="I71" s="3">
        <f>H71/AL33</f>
        <v>5.4118312077786534E-3</v>
      </c>
      <c r="J71" s="3">
        <v>0.43055172413793102</v>
      </c>
      <c r="K71" s="3">
        <v>0.42501417624521071</v>
      </c>
      <c r="L71" s="3">
        <v>1.2440245142749266E-2</v>
      </c>
      <c r="M71" s="3">
        <v>0.42765517241379308</v>
      </c>
      <c r="N71" s="3">
        <v>0.4271961884059457</v>
      </c>
      <c r="O71" s="3">
        <v>3.0940305453455216E-3</v>
      </c>
      <c r="P71" s="3">
        <v>0.43967857142857142</v>
      </c>
      <c r="Q71" s="3">
        <v>0.42623270388615214</v>
      </c>
      <c r="R71" s="3">
        <v>1.6071122152892695E-2</v>
      </c>
      <c r="S71" s="3">
        <f>AVERAGE(P66:P71)</f>
        <v>0.43888481222725967</v>
      </c>
      <c r="T71">
        <f>STDEV(P66:P71)</f>
        <v>1.7221817299689204E-2</v>
      </c>
      <c r="U71">
        <f>T71/AL33</f>
        <v>7.0307774712791002E-3</v>
      </c>
    </row>
    <row r="72" spans="1:24" hidden="1" x14ac:dyDescent="0.35">
      <c r="A72" t="s">
        <v>24</v>
      </c>
      <c r="B72">
        <v>45</v>
      </c>
      <c r="C72">
        <v>55</v>
      </c>
      <c r="D72" s="3">
        <v>0.40673333333333334</v>
      </c>
      <c r="E72" s="3"/>
      <c r="G72" s="29"/>
      <c r="H72" s="32"/>
      <c r="I72" s="3"/>
      <c r="J72" s="3">
        <v>0.42821052631578949</v>
      </c>
      <c r="K72" s="3"/>
      <c r="L72" s="3"/>
      <c r="M72" s="3">
        <v>0.42289198606271777</v>
      </c>
      <c r="N72" s="3"/>
      <c r="O72" s="3"/>
      <c r="P72" s="3">
        <v>0.40713804713804713</v>
      </c>
      <c r="Q72" s="3"/>
      <c r="R72" s="3"/>
      <c r="V72">
        <f>((P72-D72)/D72)*100</f>
        <v>9.9503475999130453E-2</v>
      </c>
    </row>
    <row r="73" spans="1:24" hidden="1" x14ac:dyDescent="0.35">
      <c r="A73" t="s">
        <v>25</v>
      </c>
      <c r="B73">
        <v>45</v>
      </c>
      <c r="C73">
        <v>55</v>
      </c>
      <c r="D73" s="3">
        <v>0.43110714285714286</v>
      </c>
      <c r="E73" s="3"/>
      <c r="G73" s="29"/>
      <c r="H73" s="32"/>
      <c r="I73" s="3"/>
      <c r="J73" s="3">
        <v>0.42463157894736842</v>
      </c>
      <c r="K73" s="3"/>
      <c r="L73" s="3"/>
      <c r="M73" s="3">
        <v>0.41044827586206895</v>
      </c>
      <c r="N73" s="3"/>
      <c r="O73" s="3"/>
      <c r="P73" s="3">
        <v>0.43047272727272723</v>
      </c>
      <c r="Q73" s="3"/>
      <c r="R73" s="3"/>
      <c r="V73">
        <f>((P73-D73)/D73)*100</f>
        <v>-0.14715960867896227</v>
      </c>
    </row>
    <row r="74" spans="1:24" hidden="1" x14ac:dyDescent="0.35">
      <c r="A74" t="s">
        <v>26</v>
      </c>
      <c r="B74" s="4">
        <v>45</v>
      </c>
      <c r="C74" s="4">
        <v>55</v>
      </c>
      <c r="D74" s="3">
        <v>0.42939285714285713</v>
      </c>
      <c r="E74" s="3">
        <v>0.42241111111111113</v>
      </c>
      <c r="F74">
        <f>STDEV(D72:D74)</f>
        <v>1.3604382783301415E-2</v>
      </c>
      <c r="G74" s="29"/>
      <c r="H74" s="32"/>
      <c r="I74" s="3"/>
      <c r="J74" s="3">
        <v>0.38618589743589743</v>
      </c>
      <c r="K74" s="3">
        <v>0.41300933423301839</v>
      </c>
      <c r="L74" s="3">
        <v>2.3298600543237381E-2</v>
      </c>
      <c r="M74" s="3">
        <v>0.38516129032258067</v>
      </c>
      <c r="N74" s="3">
        <v>0.40616718408245583</v>
      </c>
      <c r="O74" s="3">
        <v>1.9226210244814329E-2</v>
      </c>
      <c r="P74" s="3">
        <v>0.44640449438202245</v>
      </c>
      <c r="Q74" s="3">
        <v>0.42800508959759892</v>
      </c>
      <c r="R74" s="3">
        <v>1.9749187238029792E-2</v>
      </c>
      <c r="V74">
        <f>((P74-D74)/D74)*100</f>
        <v>3.9617885943327704</v>
      </c>
      <c r="W74">
        <f>AVERAGE(V72:V74)</f>
        <v>1.3047108205509794</v>
      </c>
      <c r="X74">
        <f>STDEV(V72:V74)</f>
        <v>2.3043995728344568</v>
      </c>
    </row>
    <row r="75" spans="1:24" hidden="1" x14ac:dyDescent="0.35">
      <c r="A75" s="12" t="s">
        <v>27</v>
      </c>
      <c r="B75">
        <v>45</v>
      </c>
      <c r="C75">
        <v>55</v>
      </c>
      <c r="D75" s="3">
        <v>0.41016666666666668</v>
      </c>
      <c r="E75" s="3"/>
      <c r="G75" s="29"/>
      <c r="H75" s="32"/>
      <c r="I75" s="3"/>
      <c r="J75" s="3">
        <v>0.40826666666666667</v>
      </c>
      <c r="M75" s="3">
        <v>0.40016666666666667</v>
      </c>
      <c r="P75" s="3">
        <v>0.41241379310344828</v>
      </c>
    </row>
    <row r="76" spans="1:24" hidden="1" x14ac:dyDescent="0.35">
      <c r="A76" t="s">
        <v>28</v>
      </c>
      <c r="B76">
        <v>45</v>
      </c>
      <c r="C76">
        <v>55</v>
      </c>
      <c r="D76" s="3">
        <v>0.42033333333333334</v>
      </c>
      <c r="E76" s="3"/>
      <c r="G76" s="29"/>
      <c r="H76" s="32"/>
      <c r="I76" s="3"/>
      <c r="J76" s="3">
        <v>0.39553459119496853</v>
      </c>
      <c r="M76" s="3">
        <v>0.4158</v>
      </c>
      <c r="P76" s="3">
        <v>0.38675000000000004</v>
      </c>
    </row>
    <row r="77" spans="1:24" hidden="1" x14ac:dyDescent="0.35">
      <c r="A77" s="4" t="s">
        <v>29</v>
      </c>
      <c r="B77" s="4">
        <v>45</v>
      </c>
      <c r="C77" s="4">
        <v>55</v>
      </c>
      <c r="D77" s="3">
        <v>0.41863333333333336</v>
      </c>
      <c r="E77" s="3">
        <v>0.41637777777777779</v>
      </c>
      <c r="F77">
        <f>STDEV(D75:D77)</f>
        <v>5.4457254728755757E-3</v>
      </c>
      <c r="G77" s="31">
        <f>AVERAGE(D72:D77)</f>
        <v>0.4193944444444444</v>
      </c>
      <c r="H77" s="32">
        <f>STDEV(D72:D77)</f>
        <v>9.8394306781204987E-3</v>
      </c>
      <c r="I77" s="3">
        <f>H77/AL33</f>
        <v>4.0169307534803824E-3</v>
      </c>
      <c r="J77" s="3">
        <v>0.38575384615384617</v>
      </c>
      <c r="K77" s="3">
        <v>0.39651836800516044</v>
      </c>
      <c r="L77" s="3">
        <v>1.1288606400695411E-2</v>
      </c>
      <c r="M77" s="3">
        <v>0.3918553459119497</v>
      </c>
      <c r="N77" s="3">
        <v>0.40260733752620553</v>
      </c>
      <c r="O77" s="3">
        <v>1.2157477967594567E-2</v>
      </c>
      <c r="P77" s="3">
        <v>0.41203333333333331</v>
      </c>
      <c r="Q77" s="3">
        <v>0.40373237547892721</v>
      </c>
      <c r="R77" s="3">
        <v>1.4708398794213432E-2</v>
      </c>
      <c r="S77" s="3">
        <f>AVERAGE(P72:P77)</f>
        <v>0.41586873253826312</v>
      </c>
      <c r="T77">
        <f>STDEV(P72:P77)</f>
        <v>2.0476727078978733E-2</v>
      </c>
      <c r="U77">
        <f>T77/AL33</f>
        <v>8.3595888242881597E-3</v>
      </c>
    </row>
    <row r="78" spans="1:24" hidden="1" x14ac:dyDescent="0.35">
      <c r="A78" t="s">
        <v>30</v>
      </c>
      <c r="B78">
        <v>0</v>
      </c>
      <c r="C78">
        <v>75</v>
      </c>
      <c r="D78" s="3">
        <v>0.53557446808510634</v>
      </c>
      <c r="E78" s="3"/>
      <c r="G78" s="29"/>
      <c r="H78" s="32"/>
      <c r="I78" s="3"/>
      <c r="J78" s="3">
        <v>0.52474999999999994</v>
      </c>
      <c r="K78" s="3"/>
      <c r="L78" s="3"/>
      <c r="M78" s="3">
        <v>0.55564444444444439</v>
      </c>
      <c r="N78" s="3"/>
      <c r="O78" s="3"/>
      <c r="P78" s="3">
        <v>0.56745454545454543</v>
      </c>
      <c r="Q78" s="3"/>
      <c r="R78" s="3"/>
      <c r="V78">
        <f>((P78-D78)/D78)*100</f>
        <v>5.9525013362610748</v>
      </c>
    </row>
    <row r="79" spans="1:24" hidden="1" x14ac:dyDescent="0.35">
      <c r="A79" t="s">
        <v>31</v>
      </c>
      <c r="B79">
        <v>0</v>
      </c>
      <c r="C79">
        <v>75</v>
      </c>
      <c r="D79" s="3">
        <v>0.64396907216494848</v>
      </c>
      <c r="E79" s="3"/>
      <c r="G79" s="29"/>
      <c r="H79" s="32"/>
      <c r="I79" s="3"/>
      <c r="J79" s="3">
        <v>0.54539130434782612</v>
      </c>
      <c r="K79" s="3"/>
      <c r="L79" s="3"/>
      <c r="M79" s="3">
        <v>0.56481818181818189</v>
      </c>
      <c r="N79" s="3"/>
      <c r="O79" s="3"/>
      <c r="P79" s="3">
        <v>0.57544186046511625</v>
      </c>
      <c r="Q79" s="3"/>
      <c r="R79" s="3"/>
      <c r="V79">
        <f>((P79-D79)/D79)*100</f>
        <v>-10.641382429974747</v>
      </c>
    </row>
    <row r="80" spans="1:24" hidden="1" x14ac:dyDescent="0.35">
      <c r="A80" t="s">
        <v>32</v>
      </c>
      <c r="B80">
        <v>0</v>
      </c>
      <c r="C80">
        <v>75</v>
      </c>
      <c r="D80" s="3">
        <v>0.57655813953488366</v>
      </c>
      <c r="E80" s="3">
        <v>0.58536722659497942</v>
      </c>
      <c r="F80">
        <f>STDEV(D78:D80)</f>
        <v>5.4731595623832251E-2</v>
      </c>
      <c r="G80" s="29"/>
      <c r="H80" s="32"/>
      <c r="I80" s="3"/>
      <c r="J80" s="3">
        <v>0.56386363636363634</v>
      </c>
      <c r="K80" s="3">
        <v>0.54466831357048751</v>
      </c>
      <c r="L80" s="3">
        <v>1.9566838634403429E-2</v>
      </c>
      <c r="M80" s="3">
        <v>0.43787234042553191</v>
      </c>
      <c r="N80" s="3">
        <v>0.51944498889605273</v>
      </c>
      <c r="O80" s="3">
        <v>7.0792740434467774E-2</v>
      </c>
      <c r="P80" s="3">
        <v>0.602390243902439</v>
      </c>
      <c r="Q80" s="3">
        <v>0.58176221660736693</v>
      </c>
      <c r="R80" s="3">
        <v>1.8305352573337735E-2</v>
      </c>
      <c r="V80">
        <f>((P80-D80)/D80)*100</f>
        <v>4.4803988698163915</v>
      </c>
      <c r="W80">
        <f>AVERAGE(V78:V80)</f>
        <v>-6.9494074632427072E-2</v>
      </c>
      <c r="X80">
        <f>STDEV(V78:V80)</f>
        <v>9.1850633621273978</v>
      </c>
    </row>
    <row r="81" spans="1:21" ht="15" hidden="1" customHeight="1" x14ac:dyDescent="0.35">
      <c r="A81" t="s">
        <v>33</v>
      </c>
      <c r="B81">
        <v>0</v>
      </c>
      <c r="C81">
        <v>75</v>
      </c>
      <c r="D81" s="3">
        <v>0.56799999999999995</v>
      </c>
      <c r="E81" s="3"/>
      <c r="G81" s="29"/>
      <c r="H81" s="32"/>
      <c r="I81" s="3"/>
      <c r="J81" s="3">
        <v>0.53217021276595744</v>
      </c>
      <c r="M81" s="3">
        <v>0.52931914893617027</v>
      </c>
      <c r="P81" s="3">
        <v>0.55382222222222222</v>
      </c>
    </row>
    <row r="82" spans="1:21" hidden="1" x14ac:dyDescent="0.35">
      <c r="A82" t="s">
        <v>34</v>
      </c>
      <c r="B82">
        <v>0</v>
      </c>
      <c r="C82">
        <v>75</v>
      </c>
      <c r="D82" s="3">
        <v>0.56368888888888891</v>
      </c>
      <c r="E82" s="3"/>
      <c r="G82" s="29"/>
      <c r="H82" s="32"/>
      <c r="I82" s="3"/>
      <c r="J82" s="3">
        <v>0.56342222222222216</v>
      </c>
      <c r="M82" s="3">
        <v>0.5616888888888889</v>
      </c>
      <c r="P82" s="3">
        <v>0.55478070175438599</v>
      </c>
    </row>
    <row r="83" spans="1:21" hidden="1" x14ac:dyDescent="0.35">
      <c r="A83" t="s">
        <v>35</v>
      </c>
      <c r="B83">
        <v>0</v>
      </c>
      <c r="C83">
        <v>75</v>
      </c>
      <c r="D83" s="3">
        <v>0.54556521739130437</v>
      </c>
      <c r="E83" s="3">
        <v>0.55908470209339767</v>
      </c>
      <c r="F83">
        <f>STDEV(D81:D83)</f>
        <v>1.1904989278058541E-2</v>
      </c>
      <c r="G83" s="37">
        <f>AVERAGE(D78:D83)</f>
        <v>0.5722259643441886</v>
      </c>
      <c r="H83" s="38">
        <f>STDEV(D78:D83)</f>
        <v>3.8237963595743774E-2</v>
      </c>
      <c r="I83" s="3">
        <f>H83/AL33</f>
        <v>1.5610583268781826E-2</v>
      </c>
      <c r="J83" s="3">
        <v>0.51093877551020406</v>
      </c>
      <c r="K83" s="3">
        <v>0.53551040349946122</v>
      </c>
      <c r="L83" s="3">
        <v>2.6400676133301004E-2</v>
      </c>
      <c r="M83" s="3">
        <v>0.54508771929824562</v>
      </c>
      <c r="N83" s="3">
        <v>0.54536525237443489</v>
      </c>
      <c r="O83" s="3">
        <v>1.6186654521794849E-2</v>
      </c>
      <c r="P83" s="3">
        <v>0.5441228070175439</v>
      </c>
      <c r="Q83" s="3">
        <v>0.55090857699805074</v>
      </c>
      <c r="R83" s="3">
        <v>5.8961577679582733E-3</v>
      </c>
      <c r="S83" s="3">
        <f>AVERAGE(P78:P83)</f>
        <v>0.56633539680270883</v>
      </c>
      <c r="T83">
        <f>STDEV(P78:P83)</f>
        <v>2.0821247965624262E-2</v>
      </c>
      <c r="U83">
        <f>T83/AL33</f>
        <v>8.5002388872902918E-3</v>
      </c>
    </row>
    <row r="84" spans="1:21" hidden="1" x14ac:dyDescent="0.35"/>
    <row r="85" spans="1:21" hidden="1" x14ac:dyDescent="0.35">
      <c r="A85" s="17" t="s">
        <v>150</v>
      </c>
      <c r="B85" s="1" t="s">
        <v>75</v>
      </c>
      <c r="C85" s="1" t="s">
        <v>76</v>
      </c>
      <c r="D85" s="1" t="s">
        <v>151</v>
      </c>
      <c r="E85" s="1" t="s">
        <v>152</v>
      </c>
      <c r="F85" s="1" t="s">
        <v>133</v>
      </c>
      <c r="G85" s="1" t="s">
        <v>153</v>
      </c>
      <c r="H85" s="1" t="s">
        <v>92</v>
      </c>
      <c r="I85" s="1" t="s">
        <v>84</v>
      </c>
      <c r="J85" s="1" t="s">
        <v>85</v>
      </c>
      <c r="K85" s="1" t="s">
        <v>154</v>
      </c>
      <c r="L85" s="1" t="s">
        <v>92</v>
      </c>
      <c r="M85" s="1" t="s">
        <v>84</v>
      </c>
      <c r="N85" s="1" t="s">
        <v>85</v>
      </c>
    </row>
    <row r="86" spans="1:21" hidden="1" x14ac:dyDescent="0.35">
      <c r="A86" t="s">
        <v>12</v>
      </c>
      <c r="B86">
        <v>85</v>
      </c>
      <c r="C86">
        <v>15</v>
      </c>
      <c r="D86" s="3">
        <v>1.3333333333333333</v>
      </c>
      <c r="E86" s="3">
        <v>1.6666666666666667</v>
      </c>
      <c r="F86" s="3">
        <v>2.586344103135445</v>
      </c>
      <c r="G86">
        <f>((E86-D86)/D86)*100</f>
        <v>25.000000000000011</v>
      </c>
      <c r="K86">
        <f>((F86-E86)/E86)*100</f>
        <v>55.180646188126694</v>
      </c>
    </row>
    <row r="87" spans="1:21" hidden="1" x14ac:dyDescent="0.35">
      <c r="A87" t="s">
        <v>13</v>
      </c>
      <c r="B87">
        <v>85</v>
      </c>
      <c r="C87">
        <v>15</v>
      </c>
      <c r="D87" s="3">
        <v>1.2666666666666666</v>
      </c>
      <c r="E87" s="3">
        <v>1.8666666666666667</v>
      </c>
      <c r="F87" s="3">
        <v>2.7548209366391183</v>
      </c>
      <c r="G87">
        <f t="shared" ref="G87:G109" si="1">((E87-D87)/D87)*100</f>
        <v>47.368421052631589</v>
      </c>
      <c r="K87">
        <f t="shared" ref="K87:K109" si="2">((F87-E87)/E87)*100</f>
        <v>47.579693034238481</v>
      </c>
    </row>
    <row r="88" spans="1:21" hidden="1" x14ac:dyDescent="0.35">
      <c r="A88" t="s">
        <v>14</v>
      </c>
      <c r="B88" s="4">
        <v>85</v>
      </c>
      <c r="C88" s="4">
        <v>15</v>
      </c>
      <c r="D88" s="3">
        <v>1.2666666666666666</v>
      </c>
      <c r="E88" s="3">
        <v>1.6666666666666667</v>
      </c>
      <c r="F88" s="3">
        <v>2.5005953798523457</v>
      </c>
      <c r="G88">
        <f t="shared" si="1"/>
        <v>31.578947368421062</v>
      </c>
      <c r="K88">
        <f t="shared" si="2"/>
        <v>50.035722791140735</v>
      </c>
    </row>
    <row r="89" spans="1:21" hidden="1" x14ac:dyDescent="0.35">
      <c r="A89" t="s">
        <v>15</v>
      </c>
      <c r="B89">
        <v>85</v>
      </c>
      <c r="C89">
        <v>15</v>
      </c>
      <c r="D89" s="3">
        <v>2.4666666666666668</v>
      </c>
      <c r="E89" s="3">
        <v>2.6666666666666665</v>
      </c>
      <c r="F89" s="3">
        <v>2.834008097165992</v>
      </c>
      <c r="G89">
        <f t="shared" si="1"/>
        <v>8.1081081081080981</v>
      </c>
      <c r="K89">
        <f t="shared" si="2"/>
        <v>6.2753036437247056</v>
      </c>
    </row>
    <row r="90" spans="1:21" hidden="1" x14ac:dyDescent="0.35">
      <c r="A90" t="s">
        <v>16</v>
      </c>
      <c r="B90">
        <v>85</v>
      </c>
      <c r="C90">
        <v>15</v>
      </c>
      <c r="D90" s="3">
        <v>2</v>
      </c>
      <c r="E90" s="3">
        <v>2</v>
      </c>
      <c r="F90" s="3">
        <v>2.6120316708840092</v>
      </c>
      <c r="G90">
        <f t="shared" si="1"/>
        <v>0</v>
      </c>
      <c r="K90">
        <f t="shared" si="2"/>
        <v>30.601583544200462</v>
      </c>
    </row>
    <row r="91" spans="1:21" hidden="1" x14ac:dyDescent="0.35">
      <c r="A91" s="4" t="s">
        <v>17</v>
      </c>
      <c r="B91" s="4">
        <v>85</v>
      </c>
      <c r="C91" s="4">
        <v>15</v>
      </c>
      <c r="D91" s="3">
        <v>1.3333333333333333</v>
      </c>
      <c r="E91" s="3">
        <v>2</v>
      </c>
      <c r="F91" s="3">
        <v>2.6093938177438782</v>
      </c>
      <c r="G91">
        <f t="shared" si="1"/>
        <v>50.000000000000014</v>
      </c>
      <c r="H91">
        <f>AVERAGE(G86:G91)</f>
        <v>27.009246088193464</v>
      </c>
      <c r="I91">
        <f>STDEV(G86:G91)</f>
        <v>20.271864253166779</v>
      </c>
      <c r="J91">
        <f>I91/AL33</f>
        <v>8.2759539258708337</v>
      </c>
      <c r="K91">
        <f t="shared" si="2"/>
        <v>30.469690887193913</v>
      </c>
      <c r="L91">
        <f>AVERAGE(K86:K91)</f>
        <v>36.690440014770829</v>
      </c>
      <c r="M91">
        <f>STDEV(K86:K91)</f>
        <v>18.107526287890675</v>
      </c>
      <c r="N91">
        <f>M91/AL33</f>
        <v>7.3923666515608284</v>
      </c>
    </row>
    <row r="92" spans="1:21" hidden="1" x14ac:dyDescent="0.35">
      <c r="A92" t="s">
        <v>18</v>
      </c>
      <c r="B92">
        <v>25</v>
      </c>
      <c r="C92">
        <v>75</v>
      </c>
      <c r="D92" s="3">
        <v>1.2666666666666666</v>
      </c>
      <c r="E92" s="3">
        <v>2</v>
      </c>
      <c r="F92" s="3">
        <v>2.1945866861741039</v>
      </c>
      <c r="G92">
        <f t="shared" si="1"/>
        <v>57.894736842105267</v>
      </c>
      <c r="K92">
        <f t="shared" si="2"/>
        <v>9.7293343087051944</v>
      </c>
    </row>
    <row r="93" spans="1:21" hidden="1" x14ac:dyDescent="0.35">
      <c r="A93" t="s">
        <v>19</v>
      </c>
      <c r="B93">
        <v>25</v>
      </c>
      <c r="C93">
        <v>75</v>
      </c>
      <c r="D93" s="3">
        <v>1.2666666666666666</v>
      </c>
      <c r="E93" s="3">
        <v>2.1333333333333333</v>
      </c>
      <c r="F93" s="3">
        <v>2.1903199343724364</v>
      </c>
      <c r="G93">
        <f t="shared" si="1"/>
        <v>68.421052631578945</v>
      </c>
      <c r="K93">
        <f t="shared" si="2"/>
        <v>2.6712469237079595</v>
      </c>
    </row>
    <row r="94" spans="1:21" hidden="1" x14ac:dyDescent="0.35">
      <c r="A94" t="s">
        <v>20</v>
      </c>
      <c r="B94" s="4">
        <v>25</v>
      </c>
      <c r="C94" s="4">
        <v>75</v>
      </c>
      <c r="D94" s="3">
        <v>1</v>
      </c>
      <c r="E94" s="3">
        <v>2</v>
      </c>
      <c r="F94" s="3">
        <v>2.1767919218672405</v>
      </c>
      <c r="G94">
        <f t="shared" si="1"/>
        <v>100</v>
      </c>
      <c r="K94">
        <f t="shared" si="2"/>
        <v>8.8395960933620223</v>
      </c>
    </row>
    <row r="95" spans="1:21" hidden="1" x14ac:dyDescent="0.35">
      <c r="A95" s="12" t="s">
        <v>21</v>
      </c>
      <c r="B95">
        <v>25</v>
      </c>
      <c r="C95">
        <v>75</v>
      </c>
      <c r="D95" s="3">
        <v>1.2</v>
      </c>
      <c r="E95" s="3">
        <v>2</v>
      </c>
      <c r="F95" s="3">
        <v>2.3127485190294572</v>
      </c>
      <c r="G95">
        <f t="shared" si="1"/>
        <v>66.666666666666671</v>
      </c>
      <c r="K95">
        <f t="shared" si="2"/>
        <v>15.63742595147286</v>
      </c>
    </row>
    <row r="96" spans="1:21" hidden="1" x14ac:dyDescent="0.35">
      <c r="A96" s="8" t="s">
        <v>22</v>
      </c>
      <c r="B96">
        <v>25</v>
      </c>
      <c r="C96">
        <v>75</v>
      </c>
      <c r="D96" s="3">
        <v>1.2</v>
      </c>
      <c r="E96" s="3">
        <v>2</v>
      </c>
      <c r="F96" s="3">
        <v>2.2953933829349373</v>
      </c>
      <c r="G96">
        <f t="shared" si="1"/>
        <v>66.666666666666671</v>
      </c>
      <c r="K96">
        <f t="shared" si="2"/>
        <v>14.769669146746867</v>
      </c>
    </row>
    <row r="97" spans="1:14" hidden="1" x14ac:dyDescent="0.35">
      <c r="A97" s="4" t="s">
        <v>23</v>
      </c>
      <c r="B97" s="4">
        <v>25</v>
      </c>
      <c r="C97" s="4">
        <v>75</v>
      </c>
      <c r="D97" s="3">
        <v>1</v>
      </c>
      <c r="E97" s="3">
        <v>2</v>
      </c>
      <c r="F97" s="3">
        <v>2.3166640038344783</v>
      </c>
      <c r="G97">
        <f t="shared" si="1"/>
        <v>100</v>
      </c>
      <c r="H97">
        <f>AVERAGE(G92:G97)</f>
        <v>76.608187134502927</v>
      </c>
      <c r="I97">
        <f>STDEV(G92:G97)</f>
        <v>18.48915287355635</v>
      </c>
      <c r="J97">
        <f>I97/AL33</f>
        <v>7.5481650527544009</v>
      </c>
      <c r="K97">
        <f t="shared" si="2"/>
        <v>15.833200191723918</v>
      </c>
      <c r="L97">
        <f>AVERAGE(K92:K97)</f>
        <v>11.246745435953137</v>
      </c>
      <c r="M97">
        <f>STDEV(K92:K97)</f>
        <v>5.1838347448259086</v>
      </c>
      <c r="N97">
        <f>M97/AL33</f>
        <v>2.1162916726223528</v>
      </c>
    </row>
    <row r="98" spans="1:14" hidden="1" x14ac:dyDescent="0.35">
      <c r="A98" t="s">
        <v>24</v>
      </c>
      <c r="B98">
        <v>45</v>
      </c>
      <c r="C98">
        <v>55</v>
      </c>
      <c r="D98" s="3">
        <v>1.2666666666666666</v>
      </c>
      <c r="E98" s="3">
        <v>1.9333333333333333</v>
      </c>
      <c r="F98" s="3">
        <v>2.4586133420750698</v>
      </c>
      <c r="G98">
        <f t="shared" si="1"/>
        <v>52.631578947368432</v>
      </c>
      <c r="K98">
        <f t="shared" si="2"/>
        <v>27.169655624572574</v>
      </c>
    </row>
    <row r="99" spans="1:14" hidden="1" x14ac:dyDescent="0.35">
      <c r="A99" t="s">
        <v>25</v>
      </c>
      <c r="B99">
        <v>45</v>
      </c>
      <c r="C99">
        <v>55</v>
      </c>
      <c r="D99" s="3">
        <v>1.2666666666666666</v>
      </c>
      <c r="E99" s="3">
        <v>1.8666666666666667</v>
      </c>
      <c r="F99" s="3">
        <v>2.3196089802004805</v>
      </c>
      <c r="G99">
        <f t="shared" si="1"/>
        <v>47.368421052631589</v>
      </c>
      <c r="K99">
        <f t="shared" si="2"/>
        <v>24.264766796454307</v>
      </c>
    </row>
    <row r="100" spans="1:14" hidden="1" x14ac:dyDescent="0.35">
      <c r="A100" t="s">
        <v>26</v>
      </c>
      <c r="B100" s="4">
        <v>45</v>
      </c>
      <c r="C100" s="4">
        <v>55</v>
      </c>
      <c r="D100" s="3">
        <v>1.2666666666666666</v>
      </c>
      <c r="E100" s="3">
        <v>2</v>
      </c>
      <c r="F100" s="3">
        <v>2.3288696664725941</v>
      </c>
      <c r="G100">
        <f t="shared" si="1"/>
        <v>57.894736842105267</v>
      </c>
      <c r="K100">
        <f t="shared" si="2"/>
        <v>16.443483323629703</v>
      </c>
    </row>
    <row r="101" spans="1:14" hidden="1" x14ac:dyDescent="0.35">
      <c r="A101" s="12" t="s">
        <v>27</v>
      </c>
      <c r="B101">
        <v>45</v>
      </c>
      <c r="C101">
        <v>55</v>
      </c>
      <c r="D101" s="3">
        <v>1.3333333333333333</v>
      </c>
      <c r="E101" s="3">
        <v>2</v>
      </c>
      <c r="F101" s="3">
        <v>2.4380333197887039</v>
      </c>
      <c r="G101">
        <f t="shared" si="1"/>
        <v>50.000000000000014</v>
      </c>
      <c r="K101">
        <f t="shared" si="2"/>
        <v>21.901665989435195</v>
      </c>
    </row>
    <row r="102" spans="1:14" hidden="1" x14ac:dyDescent="0.35">
      <c r="A102" t="s">
        <v>28</v>
      </c>
      <c r="B102">
        <v>45</v>
      </c>
      <c r="C102">
        <v>55</v>
      </c>
      <c r="D102" s="3">
        <v>1.2</v>
      </c>
      <c r="E102" s="3">
        <v>2</v>
      </c>
      <c r="F102" s="3">
        <v>2.3790642347343378</v>
      </c>
      <c r="G102">
        <f t="shared" si="1"/>
        <v>66.666666666666671</v>
      </c>
      <c r="K102">
        <f t="shared" si="2"/>
        <v>18.953211736716892</v>
      </c>
    </row>
    <row r="103" spans="1:14" hidden="1" x14ac:dyDescent="0.35">
      <c r="A103" s="4" t="s">
        <v>29</v>
      </c>
      <c r="B103" s="4">
        <v>45</v>
      </c>
      <c r="C103" s="4">
        <v>55</v>
      </c>
      <c r="D103" s="3">
        <v>1.2</v>
      </c>
      <c r="E103" s="3">
        <v>1.6666666666666667</v>
      </c>
      <c r="F103" s="3">
        <v>2.3887252169758737</v>
      </c>
      <c r="G103">
        <f t="shared" si="1"/>
        <v>38.8888888888889</v>
      </c>
      <c r="H103">
        <f>AVERAGE(G98:G103)</f>
        <v>52.24171539961015</v>
      </c>
      <c r="I103">
        <f>STDEV(G98:G103)</f>
        <v>9.4579080733817165</v>
      </c>
      <c r="J103">
        <f>I103/AL33</f>
        <v>3.8611748023224544</v>
      </c>
      <c r="K103">
        <f t="shared" si="2"/>
        <v>43.323513018552418</v>
      </c>
      <c r="L103">
        <f>AVERAGE(K98:K103)</f>
        <v>25.342716081560184</v>
      </c>
      <c r="M103">
        <f>STDEV(K98:K103)</f>
        <v>9.5882394258126311</v>
      </c>
      <c r="N103">
        <f>M103/AL33</f>
        <v>3.9143823541462184</v>
      </c>
    </row>
    <row r="104" spans="1:14" hidden="1" x14ac:dyDescent="0.35">
      <c r="A104" t="s">
        <v>30</v>
      </c>
      <c r="B104">
        <v>0</v>
      </c>
      <c r="C104">
        <v>75</v>
      </c>
      <c r="D104" s="3">
        <v>0.66666666666666663</v>
      </c>
      <c r="E104" s="3">
        <v>1.5333333333333334</v>
      </c>
      <c r="F104" s="3">
        <v>1.8671539806133799</v>
      </c>
      <c r="G104">
        <f t="shared" si="1"/>
        <v>130.00000000000003</v>
      </c>
      <c r="K104">
        <f t="shared" si="2"/>
        <v>21.770911779133463</v>
      </c>
    </row>
    <row r="105" spans="1:14" hidden="1" x14ac:dyDescent="0.35">
      <c r="A105" t="s">
        <v>31</v>
      </c>
      <c r="B105">
        <v>0</v>
      </c>
      <c r="C105">
        <v>75</v>
      </c>
      <c r="D105" s="3">
        <v>0.66666666666666663</v>
      </c>
      <c r="E105" s="3">
        <v>1.3333333333333333</v>
      </c>
      <c r="F105" s="3">
        <v>1.5528696069799086</v>
      </c>
      <c r="G105">
        <f t="shared" si="1"/>
        <v>100</v>
      </c>
      <c r="K105">
        <f t="shared" si="2"/>
        <v>16.465220523493151</v>
      </c>
    </row>
    <row r="106" spans="1:14" hidden="1" x14ac:dyDescent="0.35">
      <c r="A106" t="s">
        <v>32</v>
      </c>
      <c r="B106">
        <v>0</v>
      </c>
      <c r="C106">
        <v>75</v>
      </c>
      <c r="D106" s="3">
        <v>0.66666666666666663</v>
      </c>
      <c r="E106" s="3">
        <v>1.3333333333333333</v>
      </c>
      <c r="F106" s="3">
        <v>1.7344304614391741</v>
      </c>
      <c r="G106">
        <f t="shared" si="1"/>
        <v>100</v>
      </c>
      <c r="K106">
        <f t="shared" si="2"/>
        <v>30.082284607938064</v>
      </c>
    </row>
    <row r="107" spans="1:14" hidden="1" x14ac:dyDescent="0.35">
      <c r="A107" t="s">
        <v>33</v>
      </c>
      <c r="B107">
        <v>0</v>
      </c>
      <c r="C107">
        <v>75</v>
      </c>
      <c r="D107" s="3">
        <v>0.66666666666666663</v>
      </c>
      <c r="E107" s="3">
        <v>1.3333333333333333</v>
      </c>
      <c r="F107" s="3">
        <v>1.7605633802816902</v>
      </c>
      <c r="G107">
        <f t="shared" si="1"/>
        <v>100</v>
      </c>
      <c r="K107">
        <f t="shared" si="2"/>
        <v>32.042253521126774</v>
      </c>
    </row>
    <row r="108" spans="1:14" hidden="1" x14ac:dyDescent="0.35">
      <c r="A108" t="s">
        <v>34</v>
      </c>
      <c r="B108">
        <v>0</v>
      </c>
      <c r="C108">
        <v>75</v>
      </c>
      <c r="D108" s="3">
        <v>0.66666666666666663</v>
      </c>
      <c r="E108" s="3">
        <v>1.3333333333333333</v>
      </c>
      <c r="F108" s="3">
        <v>1.7740282267602303</v>
      </c>
      <c r="G108">
        <f t="shared" si="1"/>
        <v>100</v>
      </c>
      <c r="K108">
        <f t="shared" si="2"/>
        <v>33.05211700701728</v>
      </c>
    </row>
    <row r="109" spans="1:14" hidden="1" x14ac:dyDescent="0.35">
      <c r="A109" t="s">
        <v>35</v>
      </c>
      <c r="B109">
        <v>0</v>
      </c>
      <c r="C109">
        <v>75</v>
      </c>
      <c r="D109" s="3">
        <v>0.66666666666666663</v>
      </c>
      <c r="E109" s="3">
        <v>1.3333333333333333</v>
      </c>
      <c r="F109" s="3">
        <v>1.8329614281160345</v>
      </c>
      <c r="G109">
        <f t="shared" si="1"/>
        <v>100</v>
      </c>
      <c r="H109">
        <f>AVERAGE(G104:G109)</f>
        <v>105</v>
      </c>
      <c r="I109">
        <f>STDEV(G104:G109)</f>
        <v>12.24744871391589</v>
      </c>
      <c r="J109">
        <f>I109/AL33</f>
        <v>5</v>
      </c>
      <c r="K109">
        <f t="shared" si="2"/>
        <v>37.472107108702588</v>
      </c>
      <c r="L109">
        <f>AVERAGE(K104:K109)</f>
        <v>28.480815757901883</v>
      </c>
      <c r="M109">
        <f>STDEV(K104:K109)</f>
        <v>7.827975433348616</v>
      </c>
      <c r="N109">
        <f>M109/AL33</f>
        <v>3.1957575884576901</v>
      </c>
    </row>
    <row r="110" spans="1:14" hidden="1" x14ac:dyDescent="0.35"/>
    <row r="111" spans="1:14" hidden="1" x14ac:dyDescent="0.35"/>
    <row r="112" spans="1:14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spans="1:2" hidden="1" x14ac:dyDescent="0.35"/>
    <row r="210" spans="1:2" hidden="1" x14ac:dyDescent="0.35"/>
    <row r="211" spans="1:2" hidden="1" x14ac:dyDescent="0.35"/>
    <row r="212" spans="1:2" hidden="1" x14ac:dyDescent="0.35"/>
    <row r="213" spans="1:2" hidden="1" x14ac:dyDescent="0.35"/>
    <row r="214" spans="1:2" hidden="1" x14ac:dyDescent="0.35"/>
    <row r="215" spans="1:2" hidden="1" x14ac:dyDescent="0.35"/>
    <row r="216" spans="1:2" hidden="1" x14ac:dyDescent="0.35"/>
    <row r="217" spans="1:2" hidden="1" x14ac:dyDescent="0.35"/>
    <row r="218" spans="1:2" hidden="1" x14ac:dyDescent="0.35"/>
    <row r="219" spans="1:2" hidden="1" x14ac:dyDescent="0.35"/>
    <row r="220" spans="1:2" hidden="1" x14ac:dyDescent="0.35"/>
    <row r="221" spans="1:2" x14ac:dyDescent="0.35">
      <c r="A221" t="s">
        <v>0</v>
      </c>
      <c r="B221" t="s">
        <v>134</v>
      </c>
    </row>
    <row r="222" spans="1:2" x14ac:dyDescent="0.35">
      <c r="A222" t="s">
        <v>70</v>
      </c>
      <c r="B222">
        <v>1.75</v>
      </c>
    </row>
    <row r="223" spans="1:2" x14ac:dyDescent="0.35">
      <c r="A223" t="s">
        <v>71</v>
      </c>
      <c r="B223">
        <v>2.25</v>
      </c>
    </row>
    <row r="224" spans="1:2" x14ac:dyDescent="0.35">
      <c r="A224" t="s">
        <v>72</v>
      </c>
      <c r="B224">
        <v>2.39</v>
      </c>
    </row>
    <row r="225" spans="1:2" x14ac:dyDescent="0.35">
      <c r="A225" t="s">
        <v>73</v>
      </c>
      <c r="B225">
        <v>2.65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1199A-B16D-B348-B61E-AB863A736207}">
  <sheetPr codeName="Sheet4">
    <tabColor theme="7"/>
  </sheetPr>
  <dimension ref="A1:AH121"/>
  <sheetViews>
    <sheetView zoomScale="70" zoomScaleNormal="70" workbookViewId="0">
      <pane xSplit="1" topLeftCell="B1" activePane="topRight" state="frozen"/>
      <selection activeCell="A16" sqref="A16"/>
      <selection pane="topRight" activeCell="M70" sqref="M70"/>
    </sheetView>
  </sheetViews>
  <sheetFormatPr defaultColWidth="10.6640625" defaultRowHeight="15.5" x14ac:dyDescent="0.35"/>
  <cols>
    <col min="1" max="1" width="10.6640625" style="48" bestFit="1" customWidth="1"/>
    <col min="2" max="3" width="10.6640625" style="48" customWidth="1"/>
    <col min="4" max="7" width="13.83203125" style="48" hidden="1" customWidth="1"/>
    <col min="8" max="12" width="13.1640625" style="48" hidden="1" customWidth="1"/>
    <col min="13" max="13" width="16.6640625" style="48" customWidth="1"/>
    <col min="14" max="17" width="15.6640625" style="48" customWidth="1"/>
    <col min="18" max="18" width="18.83203125" style="48" bestFit="1" customWidth="1"/>
    <col min="19" max="21" width="13.5" style="48" customWidth="1"/>
    <col min="22" max="26" width="17" style="48" hidden="1" customWidth="1"/>
    <col min="27" max="30" width="16.5" style="48" hidden="1" customWidth="1"/>
    <col min="31" max="31" width="19.5" style="48" hidden="1" customWidth="1"/>
    <col min="32" max="32" width="11.6640625" hidden="1" customWidth="1"/>
    <col min="33" max="39" width="0" hidden="1" customWidth="1"/>
  </cols>
  <sheetData>
    <row r="1" spans="1:34" x14ac:dyDescent="0.35">
      <c r="A1" s="44" t="s">
        <v>155</v>
      </c>
      <c r="B1" s="44"/>
      <c r="C1" s="44"/>
      <c r="D1" s="44" t="s">
        <v>156</v>
      </c>
      <c r="E1" s="44"/>
      <c r="F1" s="44" t="s">
        <v>92</v>
      </c>
      <c r="G1" s="44" t="s">
        <v>84</v>
      </c>
      <c r="H1" s="44" t="s">
        <v>157</v>
      </c>
      <c r="I1" s="44"/>
      <c r="J1" s="44" t="s">
        <v>92</v>
      </c>
      <c r="K1" s="44" t="s">
        <v>84</v>
      </c>
      <c r="L1" s="44"/>
      <c r="M1" s="44" t="s">
        <v>158</v>
      </c>
      <c r="N1" s="44"/>
      <c r="O1" s="68" t="s">
        <v>92</v>
      </c>
      <c r="P1" s="44" t="s">
        <v>84</v>
      </c>
      <c r="Q1" s="44" t="s">
        <v>85</v>
      </c>
      <c r="R1" s="44" t="s">
        <v>159</v>
      </c>
      <c r="S1" s="44"/>
      <c r="T1" s="68" t="s">
        <v>92</v>
      </c>
      <c r="U1" s="44" t="s">
        <v>84</v>
      </c>
      <c r="V1" s="45" t="s">
        <v>160</v>
      </c>
      <c r="W1" s="46"/>
      <c r="X1" s="44" t="s">
        <v>92</v>
      </c>
      <c r="Y1" s="44" t="s">
        <v>84</v>
      </c>
      <c r="Z1" s="44" t="s">
        <v>85</v>
      </c>
      <c r="AA1" s="44" t="s">
        <v>161</v>
      </c>
      <c r="AB1" s="44"/>
      <c r="AC1" s="44" t="s">
        <v>92</v>
      </c>
      <c r="AD1" s="44" t="s">
        <v>84</v>
      </c>
      <c r="AE1" s="44" t="s">
        <v>162</v>
      </c>
      <c r="AG1" s="44" t="s">
        <v>92</v>
      </c>
      <c r="AH1" s="44" t="s">
        <v>84</v>
      </c>
    </row>
    <row r="2" spans="1:34" hidden="1" x14ac:dyDescent="0.35">
      <c r="A2" s="47" t="s">
        <v>15</v>
      </c>
      <c r="B2" s="48">
        <v>85</v>
      </c>
      <c r="C2" s="48">
        <v>15</v>
      </c>
      <c r="D2">
        <v>990</v>
      </c>
      <c r="E2" s="49"/>
      <c r="F2" s="49"/>
      <c r="G2" s="49"/>
      <c r="H2">
        <v>161</v>
      </c>
      <c r="I2" s="49"/>
      <c r="J2" s="49"/>
      <c r="K2" s="49"/>
      <c r="L2" s="49"/>
      <c r="M2">
        <v>836</v>
      </c>
      <c r="N2" s="49"/>
      <c r="O2" s="69"/>
      <c r="P2" s="49"/>
      <c r="Q2" s="49"/>
      <c r="R2">
        <v>49</v>
      </c>
      <c r="S2" s="49"/>
      <c r="T2" s="69"/>
      <c r="U2" s="49"/>
      <c r="V2" s="29">
        <v>0.48799999999999999</v>
      </c>
      <c r="W2" s="50"/>
      <c r="X2" s="49"/>
      <c r="Y2" s="49"/>
      <c r="Z2" s="49"/>
      <c r="AA2">
        <v>10.61</v>
      </c>
      <c r="AB2" s="49"/>
      <c r="AC2" s="49"/>
      <c r="AD2" s="49"/>
      <c r="AE2">
        <v>1.47</v>
      </c>
    </row>
    <row r="3" spans="1:34" hidden="1" x14ac:dyDescent="0.35">
      <c r="A3" s="47" t="s">
        <v>16</v>
      </c>
      <c r="B3" s="48">
        <v>85</v>
      </c>
      <c r="C3" s="48">
        <v>15</v>
      </c>
      <c r="D3">
        <v>989</v>
      </c>
      <c r="E3" s="49"/>
      <c r="F3" s="49"/>
      <c r="G3" s="49"/>
      <c r="H3">
        <v>150.4</v>
      </c>
      <c r="I3" s="49"/>
      <c r="J3" s="49"/>
      <c r="K3" s="49"/>
      <c r="L3" s="49"/>
      <c r="M3">
        <v>682</v>
      </c>
      <c r="N3" s="49"/>
      <c r="O3" s="69"/>
      <c r="P3" s="49"/>
      <c r="Q3" s="49"/>
      <c r="R3">
        <v>52.1</v>
      </c>
      <c r="S3" s="49"/>
      <c r="T3" s="69"/>
      <c r="U3" s="49"/>
      <c r="V3" s="29">
        <v>0.53400000000000003</v>
      </c>
      <c r="W3" s="50"/>
      <c r="X3" s="49"/>
      <c r="Y3" s="49"/>
      <c r="Z3" s="49"/>
      <c r="AA3">
        <v>10.122999999999999</v>
      </c>
      <c r="AB3" s="49"/>
      <c r="AC3" s="49"/>
      <c r="AD3" s="49"/>
      <c r="AE3">
        <v>1.48</v>
      </c>
    </row>
    <row r="4" spans="1:34" hidden="1" x14ac:dyDescent="0.35">
      <c r="A4" s="51" t="s">
        <v>17</v>
      </c>
      <c r="B4" s="48">
        <v>85</v>
      </c>
      <c r="C4" s="48">
        <v>15</v>
      </c>
      <c r="D4">
        <v>991</v>
      </c>
      <c r="E4" s="52">
        <f>AVERAGE(D2:D4)</f>
        <v>990</v>
      </c>
      <c r="F4" s="52"/>
      <c r="G4" s="52"/>
      <c r="H4">
        <v>138.5</v>
      </c>
      <c r="I4" s="49">
        <f>AVERAGE(H2:H4)</f>
        <v>149.96666666666667</v>
      </c>
      <c r="J4" s="49"/>
      <c r="K4" s="49"/>
      <c r="L4" s="49"/>
      <c r="M4">
        <v>208</v>
      </c>
      <c r="N4" s="53">
        <f>AVERAGE(M2:M4)</f>
        <v>575.33333333333337</v>
      </c>
      <c r="O4" s="79"/>
      <c r="P4" s="53"/>
      <c r="Q4" s="53"/>
      <c r="R4">
        <v>96.9</v>
      </c>
      <c r="S4" s="54">
        <f>AVERAGE(R2:R4)</f>
        <v>66</v>
      </c>
      <c r="T4" s="70"/>
      <c r="U4" s="54"/>
      <c r="V4" s="29">
        <v>0.39700000000000002</v>
      </c>
      <c r="W4" s="55">
        <f>AVERAGE(V2:V4)</f>
        <v>0.47300000000000003</v>
      </c>
      <c r="X4" s="56"/>
      <c r="Y4" s="56"/>
      <c r="Z4" s="56"/>
      <c r="AA4">
        <v>0</v>
      </c>
      <c r="AB4" s="56">
        <f>AVERAGE(AA2:AA4)</f>
        <v>6.9109999999999987</v>
      </c>
      <c r="AC4" s="56"/>
      <c r="AD4" s="56"/>
      <c r="AE4">
        <v>1.0900000000000001</v>
      </c>
      <c r="AF4" s="57">
        <f>AVERAGE(AE2:AE4)</f>
        <v>1.3466666666666667</v>
      </c>
    </row>
    <row r="5" spans="1:34" hidden="1" x14ac:dyDescent="0.35">
      <c r="A5" s="47" t="s">
        <v>21</v>
      </c>
      <c r="B5" s="48">
        <v>25</v>
      </c>
      <c r="C5" s="48">
        <v>75</v>
      </c>
      <c r="D5">
        <v>980</v>
      </c>
      <c r="E5" s="52"/>
      <c r="F5" s="52"/>
      <c r="G5" s="52"/>
      <c r="H5">
        <v>134</v>
      </c>
      <c r="I5" s="49"/>
      <c r="J5" s="49"/>
      <c r="K5" s="49"/>
      <c r="L5" s="49"/>
      <c r="M5">
        <v>1029</v>
      </c>
      <c r="N5" s="53"/>
      <c r="O5" s="79"/>
      <c r="P5" s="53"/>
      <c r="Q5" s="53"/>
      <c r="R5">
        <v>50.7</v>
      </c>
      <c r="S5" s="54"/>
      <c r="T5" s="70"/>
      <c r="U5" s="54"/>
      <c r="V5" s="29">
        <v>0.40300000000000002</v>
      </c>
      <c r="W5" s="55"/>
      <c r="X5" s="56"/>
      <c r="Y5" s="56"/>
      <c r="Z5" s="56"/>
      <c r="AA5">
        <v>9.1829999999999998</v>
      </c>
      <c r="AB5" s="56"/>
      <c r="AC5" s="56"/>
      <c r="AD5" s="56"/>
      <c r="AE5">
        <v>1.51</v>
      </c>
      <c r="AF5" s="3"/>
    </row>
    <row r="6" spans="1:34" hidden="1" x14ac:dyDescent="0.35">
      <c r="A6" s="58" t="s">
        <v>22</v>
      </c>
      <c r="B6" s="48">
        <v>25</v>
      </c>
      <c r="C6" s="48">
        <v>75</v>
      </c>
      <c r="D6">
        <v>980</v>
      </c>
      <c r="E6" s="52"/>
      <c r="F6" s="52"/>
      <c r="G6" s="52"/>
      <c r="H6">
        <v>131.30000000000001</v>
      </c>
      <c r="I6" s="49"/>
      <c r="J6" s="49"/>
      <c r="K6" s="49"/>
      <c r="L6" s="49"/>
      <c r="M6">
        <v>1327</v>
      </c>
      <c r="N6" s="53"/>
      <c r="O6" s="79"/>
      <c r="P6" s="53"/>
      <c r="Q6" s="53"/>
      <c r="R6">
        <v>50.8</v>
      </c>
      <c r="S6" s="54"/>
      <c r="T6" s="70"/>
      <c r="U6" s="54"/>
      <c r="V6" s="29">
        <v>0.35899999999999999</v>
      </c>
      <c r="W6" s="55"/>
      <c r="X6" s="56"/>
      <c r="Y6" s="56"/>
      <c r="Z6" s="56"/>
      <c r="AA6">
        <v>0</v>
      </c>
      <c r="AB6" s="56"/>
      <c r="AC6" s="56"/>
      <c r="AD6" s="56"/>
      <c r="AE6">
        <v>1.6</v>
      </c>
      <c r="AF6" s="3"/>
    </row>
    <row r="7" spans="1:34" hidden="1" x14ac:dyDescent="0.35">
      <c r="A7" s="51" t="s">
        <v>23</v>
      </c>
      <c r="B7" s="48">
        <v>25</v>
      </c>
      <c r="C7" s="48">
        <v>75</v>
      </c>
      <c r="D7">
        <v>992</v>
      </c>
      <c r="E7" s="52">
        <f>AVERAGE(D5:D7)</f>
        <v>984</v>
      </c>
      <c r="F7" s="52"/>
      <c r="G7" s="52"/>
      <c r="H7">
        <v>128.80000000000001</v>
      </c>
      <c r="I7" s="49">
        <f>AVERAGE(H5:H7)</f>
        <v>131.36666666666667</v>
      </c>
      <c r="J7" s="49"/>
      <c r="K7" s="49"/>
      <c r="L7" s="49"/>
      <c r="M7">
        <v>1330</v>
      </c>
      <c r="N7" s="53">
        <f>AVERAGE(M5:M7)</f>
        <v>1228.6666666666667</v>
      </c>
      <c r="O7" s="79"/>
      <c r="P7" s="53"/>
      <c r="Q7" s="53"/>
      <c r="R7">
        <v>49.4</v>
      </c>
      <c r="S7" s="54">
        <f>AVERAGE(R5:R7)</f>
        <v>50.300000000000004</v>
      </c>
      <c r="T7" s="70"/>
      <c r="U7" s="54"/>
      <c r="V7" s="29">
        <v>0.376</v>
      </c>
      <c r="W7" s="55">
        <f>AVERAGE(V5:V7)</f>
        <v>0.3793333333333333</v>
      </c>
      <c r="X7" s="56"/>
      <c r="Y7" s="56"/>
      <c r="Z7" s="56"/>
      <c r="AA7">
        <v>0</v>
      </c>
      <c r="AB7" s="56">
        <f>AVERAGE(AA5:AA7)</f>
        <v>3.0609999999999999</v>
      </c>
      <c r="AC7" s="56"/>
      <c r="AD7" s="56"/>
      <c r="AE7">
        <v>1.59</v>
      </c>
      <c r="AF7" s="57">
        <f>AVERAGE(AE5:AE7)</f>
        <v>1.5666666666666667</v>
      </c>
    </row>
    <row r="8" spans="1:34" hidden="1" x14ac:dyDescent="0.35">
      <c r="A8" s="47" t="s">
        <v>27</v>
      </c>
      <c r="B8" s="48">
        <v>45</v>
      </c>
      <c r="C8" s="48">
        <v>55</v>
      </c>
      <c r="D8">
        <v>978</v>
      </c>
      <c r="E8" s="52"/>
      <c r="F8" s="52"/>
      <c r="G8" s="52"/>
      <c r="H8">
        <v>155.4</v>
      </c>
      <c r="I8" s="49"/>
      <c r="J8" s="49"/>
      <c r="K8" s="49"/>
      <c r="L8" s="49"/>
      <c r="M8">
        <v>591</v>
      </c>
      <c r="N8" s="53"/>
      <c r="O8" s="79"/>
      <c r="P8" s="53"/>
      <c r="Q8" s="53"/>
      <c r="R8">
        <v>52.4</v>
      </c>
      <c r="S8" s="54"/>
      <c r="T8" s="70"/>
      <c r="U8" s="54"/>
      <c r="V8" s="29">
        <v>0.56499999999999995</v>
      </c>
      <c r="W8" s="55"/>
      <c r="X8" s="56"/>
      <c r="Y8" s="56"/>
      <c r="Z8" s="56"/>
      <c r="AA8">
        <v>17.245999999999999</v>
      </c>
      <c r="AB8" s="56"/>
      <c r="AC8" s="56"/>
      <c r="AD8" s="56"/>
      <c r="AE8">
        <v>1.46</v>
      </c>
      <c r="AF8" s="3"/>
    </row>
    <row r="9" spans="1:34" hidden="1" x14ac:dyDescent="0.35">
      <c r="A9" s="47" t="s">
        <v>28</v>
      </c>
      <c r="B9" s="48">
        <v>45</v>
      </c>
      <c r="C9" s="48">
        <v>55</v>
      </c>
      <c r="D9">
        <v>989</v>
      </c>
      <c r="E9" s="52"/>
      <c r="F9" s="52"/>
      <c r="G9" s="52"/>
      <c r="H9">
        <v>136.1</v>
      </c>
      <c r="I9" s="49"/>
      <c r="J9" s="49"/>
      <c r="K9" s="49"/>
      <c r="L9" s="49"/>
      <c r="M9">
        <v>1344</v>
      </c>
      <c r="N9" s="53"/>
      <c r="O9" s="79"/>
      <c r="P9" s="53"/>
      <c r="Q9" s="53"/>
      <c r="R9">
        <v>48.8</v>
      </c>
      <c r="S9" s="54"/>
      <c r="T9" s="70"/>
      <c r="U9" s="54"/>
      <c r="V9" s="29">
        <v>0.375</v>
      </c>
      <c r="W9" s="55"/>
      <c r="X9" s="56"/>
      <c r="Y9" s="56"/>
      <c r="Z9" s="56"/>
      <c r="AA9">
        <v>16.738</v>
      </c>
      <c r="AB9" s="56"/>
      <c r="AC9" s="56"/>
      <c r="AD9" s="56"/>
      <c r="AE9">
        <v>1.48</v>
      </c>
      <c r="AF9" s="3"/>
    </row>
    <row r="10" spans="1:34" hidden="1" x14ac:dyDescent="0.35">
      <c r="A10" s="51" t="s">
        <v>29</v>
      </c>
      <c r="B10" s="48">
        <v>45</v>
      </c>
      <c r="C10" s="48">
        <v>55</v>
      </c>
      <c r="D10">
        <v>991</v>
      </c>
      <c r="E10" s="52">
        <f>AVERAGE(D8:D10)</f>
        <v>986</v>
      </c>
      <c r="F10" s="52"/>
      <c r="G10" s="52"/>
      <c r="H10">
        <v>137</v>
      </c>
      <c r="I10" s="49">
        <f>AVERAGE(H8:H10)</f>
        <v>142.83333333333334</v>
      </c>
      <c r="J10" s="49"/>
      <c r="K10" s="49"/>
      <c r="L10" s="49"/>
      <c r="M10">
        <v>1370</v>
      </c>
      <c r="N10" s="53">
        <f>AVERAGE(M8:M10)</f>
        <v>1101.6666666666667</v>
      </c>
      <c r="O10" s="79"/>
      <c r="P10" s="53"/>
      <c r="Q10" s="53"/>
      <c r="R10">
        <v>50</v>
      </c>
      <c r="S10" s="54">
        <f>AVERAGE(R8:R10)</f>
        <v>50.4</v>
      </c>
      <c r="T10" s="70"/>
      <c r="U10" s="54"/>
      <c r="V10" s="29">
        <v>0.378</v>
      </c>
      <c r="W10" s="55">
        <f>AVERAGE(V8:V10)</f>
        <v>0.43933333333333335</v>
      </c>
      <c r="X10" s="56"/>
      <c r="Y10" s="56"/>
      <c r="Z10" s="56"/>
      <c r="AA10">
        <v>14.776999999999999</v>
      </c>
      <c r="AB10" s="56">
        <f>AVERAGE(AA8:AA10)</f>
        <v>16.253666666666664</v>
      </c>
      <c r="AC10" s="56"/>
      <c r="AD10" s="56"/>
      <c r="AE10">
        <v>1.56</v>
      </c>
      <c r="AF10" s="57">
        <f>AVERAGE(AE8:AE10)</f>
        <v>1.5</v>
      </c>
    </row>
    <row r="11" spans="1:34" hidden="1" x14ac:dyDescent="0.35">
      <c r="A11" s="47" t="s">
        <v>33</v>
      </c>
      <c r="B11" s="48">
        <v>0</v>
      </c>
      <c r="C11" s="48">
        <v>75</v>
      </c>
      <c r="D11">
        <v>990</v>
      </c>
      <c r="E11" s="52"/>
      <c r="F11" s="52"/>
      <c r="G11" s="52"/>
      <c r="H11">
        <v>134.30000000000001</v>
      </c>
      <c r="I11" s="49"/>
      <c r="J11" s="49"/>
      <c r="K11" s="49"/>
      <c r="L11" s="49"/>
      <c r="M11">
        <v>983</v>
      </c>
      <c r="N11" s="53"/>
      <c r="O11" s="79"/>
      <c r="P11" s="53"/>
      <c r="Q11" s="53"/>
      <c r="R11">
        <v>56.4</v>
      </c>
      <c r="S11" s="54"/>
      <c r="T11" s="70"/>
      <c r="U11" s="54"/>
      <c r="V11" s="29">
        <v>0.40500000000000003</v>
      </c>
      <c r="W11" s="55"/>
      <c r="X11" s="56"/>
      <c r="Y11" s="56"/>
      <c r="Z11" s="56"/>
      <c r="AA11">
        <v>0</v>
      </c>
      <c r="AB11" s="56"/>
      <c r="AC11" s="56"/>
      <c r="AD11" s="56"/>
      <c r="AE11">
        <v>1.62</v>
      </c>
      <c r="AF11" s="3"/>
    </row>
    <row r="12" spans="1:34" hidden="1" x14ac:dyDescent="0.35">
      <c r="A12" s="47" t="s">
        <v>34</v>
      </c>
      <c r="B12" s="48">
        <v>0</v>
      </c>
      <c r="C12" s="48">
        <v>75</v>
      </c>
      <c r="D12">
        <v>987</v>
      </c>
      <c r="E12" s="52"/>
      <c r="F12" s="52"/>
      <c r="G12" s="52"/>
      <c r="H12">
        <v>132.30000000000001</v>
      </c>
      <c r="I12" s="49"/>
      <c r="J12" s="49"/>
      <c r="K12" s="49"/>
      <c r="L12" s="49"/>
      <c r="M12">
        <v>728</v>
      </c>
      <c r="N12" s="53"/>
      <c r="O12" s="79"/>
      <c r="P12" s="53"/>
      <c r="Q12" s="53"/>
      <c r="R12">
        <v>53.9</v>
      </c>
      <c r="S12" s="54"/>
      <c r="T12" s="70"/>
      <c r="U12" s="54"/>
      <c r="V12" s="29">
        <v>0.47699999999999998</v>
      </c>
      <c r="W12" s="55"/>
      <c r="X12" s="56"/>
      <c r="Y12" s="56"/>
      <c r="Z12" s="56"/>
      <c r="AA12">
        <v>18.395</v>
      </c>
      <c r="AB12" s="56"/>
      <c r="AC12" s="56"/>
      <c r="AD12" s="56"/>
      <c r="AE12">
        <v>1.44</v>
      </c>
      <c r="AF12" s="3"/>
    </row>
    <row r="13" spans="1:34" hidden="1" x14ac:dyDescent="0.35">
      <c r="A13" s="47" t="s">
        <v>35</v>
      </c>
      <c r="B13" s="48">
        <v>0</v>
      </c>
      <c r="C13" s="48">
        <v>75</v>
      </c>
      <c r="D13">
        <v>988</v>
      </c>
      <c r="E13" s="52">
        <f>AVERAGE(D11:D13)</f>
        <v>988.33333333333337</v>
      </c>
      <c r="F13" s="52"/>
      <c r="G13" s="52"/>
      <c r="H13">
        <v>135.9</v>
      </c>
      <c r="I13" s="49">
        <f>AVERAGE(H11:H13)</f>
        <v>134.16666666666666</v>
      </c>
      <c r="J13" s="49"/>
      <c r="K13" s="49"/>
      <c r="L13" s="49"/>
      <c r="M13">
        <v>176</v>
      </c>
      <c r="N13" s="53">
        <f>AVERAGE(M11:M13)</f>
        <v>629</v>
      </c>
      <c r="O13" s="79"/>
      <c r="P13" s="53"/>
      <c r="Q13" s="53"/>
      <c r="R13">
        <v>97.4</v>
      </c>
      <c r="S13" s="54">
        <f>AVERAGE(R11:R13)</f>
        <v>69.233333333333334</v>
      </c>
      <c r="T13" s="70"/>
      <c r="U13" s="54"/>
      <c r="V13" s="59">
        <v>0.46500000000000002</v>
      </c>
      <c r="W13" s="60">
        <f>AVERAGE(V11:V13)</f>
        <v>0.44900000000000001</v>
      </c>
      <c r="X13" s="56"/>
      <c r="Y13" s="56"/>
      <c r="Z13" s="56"/>
      <c r="AA13">
        <v>0</v>
      </c>
      <c r="AB13" s="56">
        <f>AVERAGE(AA11:AA13)</f>
        <v>6.1316666666666668</v>
      </c>
      <c r="AC13" s="56"/>
      <c r="AD13" s="56"/>
      <c r="AE13">
        <v>1.25</v>
      </c>
      <c r="AF13" s="57">
        <f>AVERAGE(AE11:AE13)</f>
        <v>1.4366666666666668</v>
      </c>
    </row>
    <row r="14" spans="1:34" hidden="1" x14ac:dyDescent="0.35">
      <c r="O14" s="71"/>
      <c r="T14" s="71"/>
    </row>
    <row r="15" spans="1:34" x14ac:dyDescent="0.35">
      <c r="O15" s="71"/>
      <c r="T15" s="71"/>
    </row>
    <row r="16" spans="1:34" s="1" customFormat="1" x14ac:dyDescent="0.35">
      <c r="A16" s="44" t="s">
        <v>95</v>
      </c>
      <c r="B16" s="44" t="s">
        <v>75</v>
      </c>
      <c r="C16" s="44" t="s">
        <v>76</v>
      </c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68"/>
      <c r="P16" s="44"/>
      <c r="Q16" s="44"/>
      <c r="R16" s="44"/>
      <c r="S16" s="44"/>
      <c r="T16" s="68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</row>
    <row r="17" spans="1:34" x14ac:dyDescent="0.35">
      <c r="A17" s="48" t="s">
        <v>163</v>
      </c>
      <c r="B17" s="48">
        <v>0</v>
      </c>
      <c r="C17" s="48">
        <v>75</v>
      </c>
      <c r="D17" s="61">
        <v>2486</v>
      </c>
      <c r="E17" s="61"/>
      <c r="F17" s="61"/>
      <c r="G17" s="61"/>
      <c r="H17" s="61">
        <v>100.8</v>
      </c>
      <c r="I17" s="61"/>
      <c r="J17" s="61"/>
      <c r="K17" s="61"/>
      <c r="L17" s="61"/>
      <c r="M17" s="61">
        <v>1200</v>
      </c>
      <c r="N17" s="61"/>
      <c r="O17" s="72"/>
      <c r="P17" s="61"/>
      <c r="Q17" s="61"/>
      <c r="R17" s="61">
        <v>55.5</v>
      </c>
      <c r="S17" s="61"/>
      <c r="T17" s="72"/>
      <c r="U17" s="61"/>
      <c r="V17" s="61">
        <v>0.51900000000000002</v>
      </c>
      <c r="W17" s="61"/>
      <c r="X17" s="61"/>
      <c r="Y17" s="61"/>
      <c r="Z17" s="61"/>
      <c r="AA17" s="61">
        <v>4.32</v>
      </c>
      <c r="AB17" s="61"/>
      <c r="AC17" s="61"/>
      <c r="AD17" s="61"/>
      <c r="AE17" s="61">
        <v>1.43</v>
      </c>
      <c r="AF17" s="3"/>
    </row>
    <row r="18" spans="1:34" x14ac:dyDescent="0.35">
      <c r="A18" s="48" t="s">
        <v>164</v>
      </c>
      <c r="B18" s="48">
        <v>0</v>
      </c>
      <c r="C18" s="48">
        <v>75</v>
      </c>
      <c r="D18" s="61">
        <v>2432</v>
      </c>
      <c r="E18" s="61"/>
      <c r="F18" s="61"/>
      <c r="G18" s="61"/>
      <c r="H18" s="61">
        <v>104.1</v>
      </c>
      <c r="I18" s="61"/>
      <c r="J18" s="61"/>
      <c r="K18" s="61"/>
      <c r="L18" s="61"/>
      <c r="M18" s="61">
        <v>1102</v>
      </c>
      <c r="N18" s="61"/>
      <c r="O18" s="72"/>
      <c r="P18" s="61"/>
      <c r="Q18" s="61"/>
      <c r="R18" s="61">
        <v>55.3</v>
      </c>
      <c r="S18" s="61"/>
      <c r="T18" s="72"/>
      <c r="U18" s="61"/>
      <c r="V18" s="61">
        <v>0.53400000000000003</v>
      </c>
      <c r="W18" s="61"/>
      <c r="X18" s="61"/>
      <c r="Y18" s="61"/>
      <c r="Z18" s="61"/>
      <c r="AA18" s="61">
        <v>4.3259999999999996</v>
      </c>
      <c r="AB18" s="61"/>
      <c r="AC18" s="61"/>
      <c r="AD18" s="61"/>
      <c r="AE18" s="61">
        <v>1.38</v>
      </c>
      <c r="AF18" s="3"/>
    </row>
    <row r="19" spans="1:34" x14ac:dyDescent="0.35">
      <c r="A19" s="48" t="s">
        <v>165</v>
      </c>
      <c r="B19" s="48">
        <v>0</v>
      </c>
      <c r="C19" s="48">
        <v>75</v>
      </c>
      <c r="D19" s="61">
        <v>2519</v>
      </c>
      <c r="E19" s="61">
        <f>AVERAGE(D17:D19)</f>
        <v>2479</v>
      </c>
      <c r="F19" s="61"/>
      <c r="G19" s="61"/>
      <c r="H19" s="61">
        <v>106.5</v>
      </c>
      <c r="I19" s="61">
        <f>AVERAGE(H17:H19)</f>
        <v>103.8</v>
      </c>
      <c r="J19" s="61"/>
      <c r="K19" s="61"/>
      <c r="L19" s="61"/>
      <c r="M19" s="61">
        <v>1313</v>
      </c>
      <c r="N19" s="61">
        <f>AVERAGE(M17:M19)</f>
        <v>1205</v>
      </c>
      <c r="O19" s="72"/>
      <c r="P19" s="61"/>
      <c r="Q19" s="61"/>
      <c r="R19" s="61">
        <v>54.7</v>
      </c>
      <c r="S19" s="61">
        <f>AVERAGE(R17:R19)</f>
        <v>55.166666666666664</v>
      </c>
      <c r="T19" s="72"/>
      <c r="U19" s="61"/>
      <c r="V19" s="61">
        <v>0.495</v>
      </c>
      <c r="W19" s="61">
        <f>AVERAGE(V17:V19)</f>
        <v>0.51600000000000001</v>
      </c>
      <c r="X19" s="61"/>
      <c r="Y19" s="61"/>
      <c r="Z19" s="61"/>
      <c r="AA19" s="61">
        <v>3.84</v>
      </c>
      <c r="AB19" s="61">
        <f>AVERAGE(AA17:AA19)</f>
        <v>4.1619999999999999</v>
      </c>
      <c r="AC19" s="61"/>
      <c r="AD19" s="61"/>
      <c r="AE19" s="61">
        <v>1.37</v>
      </c>
      <c r="AF19" s="3">
        <f>AVERAGE(AE17:AE19)</f>
        <v>1.3933333333333333</v>
      </c>
    </row>
    <row r="20" spans="1:34" x14ac:dyDescent="0.35">
      <c r="A20" s="47" t="s">
        <v>33</v>
      </c>
      <c r="B20" s="48">
        <v>0</v>
      </c>
      <c r="C20" s="48">
        <v>75</v>
      </c>
      <c r="D20">
        <v>2550</v>
      </c>
      <c r="E20" s="49"/>
      <c r="F20" s="49"/>
      <c r="G20" s="49"/>
      <c r="H20">
        <v>97.4</v>
      </c>
      <c r="I20" s="49"/>
      <c r="J20" s="49"/>
      <c r="K20" s="49"/>
      <c r="L20" s="49"/>
      <c r="M20">
        <v>1340</v>
      </c>
      <c r="N20" s="49"/>
      <c r="O20" s="69"/>
      <c r="P20" s="49"/>
      <c r="Q20" s="49"/>
      <c r="R20">
        <v>55.3</v>
      </c>
      <c r="S20" s="49"/>
      <c r="T20" s="69"/>
      <c r="U20" s="49"/>
      <c r="V20">
        <v>0.499</v>
      </c>
      <c r="W20" s="49"/>
      <c r="X20" s="49"/>
      <c r="Y20" s="49"/>
      <c r="Z20" s="49"/>
      <c r="AA20">
        <v>3.9369999999999998</v>
      </c>
      <c r="AB20" s="49"/>
      <c r="AC20" s="49"/>
      <c r="AD20" s="49"/>
      <c r="AE20">
        <v>1.41</v>
      </c>
    </row>
    <row r="21" spans="1:34" x14ac:dyDescent="0.35">
      <c r="A21" s="47" t="s">
        <v>34</v>
      </c>
      <c r="B21" s="48">
        <v>0</v>
      </c>
      <c r="C21" s="48">
        <v>75</v>
      </c>
      <c r="D21">
        <v>2561</v>
      </c>
      <c r="E21" s="49"/>
      <c r="F21" s="49"/>
      <c r="G21" s="49"/>
      <c r="H21">
        <v>97.2</v>
      </c>
      <c r="I21" s="49"/>
      <c r="J21" s="49"/>
      <c r="K21" s="49"/>
      <c r="L21" s="49"/>
      <c r="M21">
        <v>1209</v>
      </c>
      <c r="N21" s="49"/>
      <c r="O21" s="69"/>
      <c r="P21" s="49"/>
      <c r="Q21" s="49"/>
      <c r="R21">
        <v>55.8</v>
      </c>
      <c r="S21" s="49"/>
      <c r="T21" s="69"/>
      <c r="U21" s="49"/>
      <c r="V21">
        <v>0.52500000000000002</v>
      </c>
      <c r="W21" s="49"/>
      <c r="X21" s="49"/>
      <c r="Y21" s="49"/>
      <c r="Z21" s="49"/>
      <c r="AA21">
        <v>4.8179999999999996</v>
      </c>
      <c r="AB21" s="49"/>
      <c r="AC21" s="49"/>
      <c r="AD21" s="49"/>
      <c r="AE21">
        <v>1.43</v>
      </c>
    </row>
    <row r="22" spans="1:34" x14ac:dyDescent="0.35">
      <c r="A22" s="47" t="s">
        <v>35</v>
      </c>
      <c r="B22" s="48">
        <v>0</v>
      </c>
      <c r="C22" s="48">
        <v>75</v>
      </c>
      <c r="D22">
        <v>2509</v>
      </c>
      <c r="E22" s="61">
        <f>AVERAGE(D20:D22)</f>
        <v>2540</v>
      </c>
      <c r="F22" s="61">
        <f>AVERAGE(D17:D22)</f>
        <v>2509.5</v>
      </c>
      <c r="G22" s="61">
        <f>STDEV(D17:D22)</f>
        <v>46.779268912628382</v>
      </c>
      <c r="H22">
        <v>101.9</v>
      </c>
      <c r="I22" s="61">
        <f>AVERAGE(H20:H22)</f>
        <v>98.833333333333329</v>
      </c>
      <c r="J22" s="61">
        <f>AVERAGE(H17:H22)</f>
        <v>101.31666666666666</v>
      </c>
      <c r="K22" s="61">
        <f>STDEV(H17:H22)</f>
        <v>3.674461411780868</v>
      </c>
      <c r="L22" s="61">
        <f>K22/2.449489743</f>
        <v>1.5000925896021879</v>
      </c>
      <c r="M22">
        <v>1177</v>
      </c>
      <c r="N22" s="61">
        <f>AVERAGE(M20:M22)</f>
        <v>1242</v>
      </c>
      <c r="O22" s="72">
        <f>AVERAGE(M17:M22)</f>
        <v>1223.5</v>
      </c>
      <c r="P22" s="61">
        <f>STDEV(M17:M22)</f>
        <v>88.622231973698334</v>
      </c>
      <c r="Q22" s="61">
        <f>P22/2.449489743</f>
        <v>36.179874697151703</v>
      </c>
      <c r="R22">
        <v>56.1</v>
      </c>
      <c r="S22" s="61">
        <f>AVERAGE(R20:R22)</f>
        <v>55.733333333333327</v>
      </c>
      <c r="T22" s="72">
        <f>AVERAGE(R17:R22)</f>
        <v>55.45000000000001</v>
      </c>
      <c r="U22" s="61">
        <f>STDEV(R17:R22)</f>
        <v>0.4806245936279161</v>
      </c>
      <c r="V22">
        <v>0.50700000000000001</v>
      </c>
      <c r="W22" s="61">
        <f>AVERAGE(V20:V22)</f>
        <v>0.51033333333333342</v>
      </c>
      <c r="X22" s="61">
        <f>AVERAGE(V17:V22)</f>
        <v>0.51316666666666666</v>
      </c>
      <c r="Y22" s="61">
        <f>STDEV(V17:V22)</f>
        <v>1.5341664403403794E-2</v>
      </c>
      <c r="Z22" s="61">
        <f>Y22/2.449489743</f>
        <v>6.2632082650054986E-3</v>
      </c>
      <c r="AA22">
        <v>4.0179999999999998</v>
      </c>
      <c r="AB22" s="61">
        <f>AVERAGE(AA20:AA22)</f>
        <v>4.2576666666666663</v>
      </c>
      <c r="AC22" s="61">
        <f>AVERAGE(AA17:AA22)</f>
        <v>4.2098333333333331</v>
      </c>
      <c r="AD22" s="61">
        <f>STDEV(AA17:AA22)</f>
        <v>0.35875139953269397</v>
      </c>
      <c r="AE22">
        <v>1.36</v>
      </c>
      <c r="AF22" s="61">
        <f>AVERAGE(AE20:AE22)</f>
        <v>1.4000000000000001</v>
      </c>
      <c r="AG22" s="61">
        <f>AVERAGE(AE17:AE22)</f>
        <v>1.3966666666666665</v>
      </c>
      <c r="AH22" s="61">
        <f>STDEV(AE17:AE22)</f>
        <v>3.0767948691238139E-2</v>
      </c>
    </row>
    <row r="23" spans="1:34" s="4" customFormat="1" x14ac:dyDescent="0.35">
      <c r="A23" s="62" t="s">
        <v>18</v>
      </c>
      <c r="B23" s="62">
        <v>25</v>
      </c>
      <c r="C23" s="62">
        <v>75</v>
      </c>
      <c r="D23" s="63">
        <v>3001</v>
      </c>
      <c r="E23" s="63"/>
      <c r="F23" s="63"/>
      <c r="G23" s="63"/>
      <c r="H23" s="63">
        <v>101.7</v>
      </c>
      <c r="I23" s="63"/>
      <c r="J23" s="63"/>
      <c r="K23" s="63"/>
      <c r="L23" s="63"/>
      <c r="M23" s="63">
        <v>1195</v>
      </c>
      <c r="N23" s="63"/>
      <c r="O23" s="73"/>
      <c r="P23" s="63"/>
      <c r="Q23" s="63"/>
      <c r="R23" s="63">
        <v>58.2</v>
      </c>
      <c r="S23" s="63"/>
      <c r="T23" s="73"/>
      <c r="U23" s="63"/>
      <c r="V23" s="63">
        <v>0.56799999999999995</v>
      </c>
      <c r="W23" s="63"/>
      <c r="X23" s="63"/>
      <c r="Y23" s="63"/>
      <c r="Z23" s="63"/>
      <c r="AA23" s="63">
        <v>4.8869999999999996</v>
      </c>
      <c r="AB23" s="63"/>
      <c r="AC23" s="63"/>
      <c r="AD23" s="63"/>
      <c r="AE23" s="63">
        <v>1.36</v>
      </c>
      <c r="AF23" s="5"/>
    </row>
    <row r="24" spans="1:34" x14ac:dyDescent="0.35">
      <c r="A24" s="48" t="s">
        <v>19</v>
      </c>
      <c r="B24" s="48">
        <v>25</v>
      </c>
      <c r="C24" s="48">
        <v>75</v>
      </c>
      <c r="D24" s="61">
        <v>3092</v>
      </c>
      <c r="E24" s="61"/>
      <c r="F24" s="61"/>
      <c r="G24" s="61"/>
      <c r="H24" s="61">
        <v>108.4</v>
      </c>
      <c r="I24" s="61"/>
      <c r="J24" s="61"/>
      <c r="K24" s="61"/>
      <c r="L24" s="61"/>
      <c r="M24" s="61">
        <v>1183</v>
      </c>
      <c r="N24" s="61"/>
      <c r="O24" s="72"/>
      <c r="P24" s="61"/>
      <c r="Q24" s="61"/>
      <c r="R24" s="61">
        <v>56.1</v>
      </c>
      <c r="S24" s="61"/>
      <c r="T24" s="72"/>
      <c r="U24" s="61"/>
      <c r="V24" s="61">
        <v>0.58899999999999997</v>
      </c>
      <c r="W24" s="61"/>
      <c r="X24" s="61"/>
      <c r="Y24" s="61"/>
      <c r="Z24" s="61"/>
      <c r="AA24" s="61">
        <v>4.5129999999999999</v>
      </c>
      <c r="AB24" s="61"/>
      <c r="AC24" s="61"/>
      <c r="AD24" s="61"/>
      <c r="AE24" s="61">
        <v>1.37</v>
      </c>
      <c r="AF24" s="3"/>
    </row>
    <row r="25" spans="1:34" x14ac:dyDescent="0.35">
      <c r="A25" s="48" t="s">
        <v>20</v>
      </c>
      <c r="B25" s="48">
        <v>25</v>
      </c>
      <c r="C25" s="48">
        <v>75</v>
      </c>
      <c r="D25" s="61">
        <v>2998</v>
      </c>
      <c r="E25" s="61">
        <f>AVERAGE(D23:D25)</f>
        <v>3030.3333333333335</v>
      </c>
      <c r="F25" s="61"/>
      <c r="G25" s="61"/>
      <c r="H25" s="61">
        <v>107</v>
      </c>
      <c r="I25" s="61">
        <f>AVERAGE(H23:H25)</f>
        <v>105.7</v>
      </c>
      <c r="J25" s="61"/>
      <c r="K25" s="61"/>
      <c r="L25" s="61"/>
      <c r="M25" s="61">
        <v>1370</v>
      </c>
      <c r="N25" s="61">
        <f>AVERAGE(M23:M25)</f>
        <v>1249.3333333333333</v>
      </c>
      <c r="O25" s="72"/>
      <c r="P25" s="61"/>
      <c r="Q25" s="61"/>
      <c r="R25" s="61">
        <v>54.7</v>
      </c>
      <c r="S25" s="61">
        <f>AVERAGE(R23:R25)</f>
        <v>56.333333333333336</v>
      </c>
      <c r="T25" s="72"/>
      <c r="U25" s="61"/>
      <c r="V25" s="61">
        <v>0.53700000000000003</v>
      </c>
      <c r="W25" s="61">
        <f>AVERAGE(V23:V25)</f>
        <v>0.56466666666666665</v>
      </c>
      <c r="X25" s="61"/>
      <c r="Y25" s="61"/>
      <c r="Z25" s="61"/>
      <c r="AA25" s="61">
        <v>4.1159999999999997</v>
      </c>
      <c r="AB25" s="61">
        <f>AVERAGE(AA23:AA25)</f>
        <v>4.5053333333333327</v>
      </c>
      <c r="AC25" s="61"/>
      <c r="AD25" s="61"/>
      <c r="AE25" s="61">
        <v>1.41</v>
      </c>
      <c r="AF25" s="3">
        <f>AVERAGE(AE23:AE25)</f>
        <v>1.3800000000000001</v>
      </c>
    </row>
    <row r="26" spans="1:34" x14ac:dyDescent="0.35">
      <c r="A26" s="47" t="s">
        <v>21</v>
      </c>
      <c r="B26" s="48">
        <v>25</v>
      </c>
      <c r="C26" s="48">
        <v>75</v>
      </c>
      <c r="D26">
        <v>3101</v>
      </c>
      <c r="E26" s="49"/>
      <c r="F26" s="49"/>
      <c r="G26" s="49"/>
      <c r="H26">
        <v>110.9</v>
      </c>
      <c r="I26" s="49"/>
      <c r="J26" s="49"/>
      <c r="K26" s="49"/>
      <c r="L26" s="49"/>
      <c r="M26">
        <v>1253</v>
      </c>
      <c r="N26" s="49"/>
      <c r="O26" s="69"/>
      <c r="P26" s="49"/>
      <c r="Q26" s="49"/>
      <c r="R26">
        <v>56.2</v>
      </c>
      <c r="S26" s="49"/>
      <c r="T26" s="69"/>
      <c r="U26" s="49"/>
      <c r="V26">
        <v>0.55800000000000005</v>
      </c>
      <c r="W26" s="49"/>
      <c r="X26" s="49"/>
      <c r="Y26" s="49"/>
      <c r="Z26" s="49"/>
      <c r="AA26">
        <v>4.7709999999999999</v>
      </c>
      <c r="AB26" s="49"/>
      <c r="AC26" s="49"/>
      <c r="AD26" s="49"/>
      <c r="AE26">
        <v>1.37</v>
      </c>
    </row>
    <row r="27" spans="1:34" x14ac:dyDescent="0.35">
      <c r="A27" s="58" t="s">
        <v>22</v>
      </c>
      <c r="B27" s="48">
        <v>25</v>
      </c>
      <c r="C27" s="48">
        <v>75</v>
      </c>
      <c r="D27">
        <v>3045</v>
      </c>
      <c r="E27" s="49"/>
      <c r="F27" s="49"/>
      <c r="G27" s="49"/>
      <c r="H27">
        <v>102.7</v>
      </c>
      <c r="I27" s="49"/>
      <c r="J27" s="49"/>
      <c r="K27" s="49"/>
      <c r="L27" s="49"/>
      <c r="M27">
        <v>1161</v>
      </c>
      <c r="N27" s="49"/>
      <c r="O27" s="69"/>
      <c r="P27" s="49"/>
      <c r="Q27" s="49"/>
      <c r="R27">
        <v>58.4</v>
      </c>
      <c r="S27" s="49"/>
      <c r="T27" s="69"/>
      <c r="U27" s="49"/>
      <c r="V27">
        <v>0.59099999999999997</v>
      </c>
      <c r="W27" s="49"/>
      <c r="X27" s="49"/>
      <c r="Y27" s="49"/>
      <c r="Z27" s="49"/>
      <c r="AA27">
        <v>5.6520000000000001</v>
      </c>
      <c r="AB27" s="49"/>
      <c r="AC27" s="49"/>
      <c r="AD27" s="49"/>
      <c r="AE27">
        <v>1.35</v>
      </c>
    </row>
    <row r="28" spans="1:34" x14ac:dyDescent="0.35">
      <c r="A28" s="47" t="s">
        <v>23</v>
      </c>
      <c r="B28" s="48">
        <v>25</v>
      </c>
      <c r="C28" s="48">
        <v>75</v>
      </c>
      <c r="D28">
        <v>2851</v>
      </c>
      <c r="E28" s="61">
        <f>AVERAGE(D26:D28)</f>
        <v>2999</v>
      </c>
      <c r="F28" s="61">
        <f>AVERAGE(D23:D28)</f>
        <v>3014.6666666666665</v>
      </c>
      <c r="G28" s="61">
        <f>STDEV(D23:D28)</f>
        <v>91.219880873999529</v>
      </c>
      <c r="H28">
        <v>104.1</v>
      </c>
      <c r="I28" s="61">
        <f>AVERAGE(H26:H28)</f>
        <v>105.90000000000002</v>
      </c>
      <c r="J28" s="61">
        <f>AVERAGE(H23:H28)</f>
        <v>105.80000000000001</v>
      </c>
      <c r="K28" s="61">
        <f>STDEV(H23:H28)</f>
        <v>3.5642671055912762</v>
      </c>
      <c r="L28" s="61">
        <f>K28/2.449489743</f>
        <v>1.4551059524854177</v>
      </c>
      <c r="M28">
        <v>996</v>
      </c>
      <c r="N28" s="61">
        <f>AVERAGE(M26:M28)</f>
        <v>1136.6666666666667</v>
      </c>
      <c r="O28" s="72">
        <f>AVERAGE(M23:M28)</f>
        <v>1193</v>
      </c>
      <c r="P28" s="61">
        <f>STDEV(M23:M28)</f>
        <v>122.36502768356652</v>
      </c>
      <c r="Q28" s="61">
        <f>P28/2.449489743</f>
        <v>49.955313359957401</v>
      </c>
      <c r="R28">
        <v>58</v>
      </c>
      <c r="S28" s="61">
        <f>AVERAGE(R26:R28)</f>
        <v>57.533333333333331</v>
      </c>
      <c r="T28" s="72">
        <f>AVERAGE(R23:R28)</f>
        <v>56.93333333333333</v>
      </c>
      <c r="U28" s="61">
        <f>STDEV(R23:R28)</f>
        <v>1.490861048745544</v>
      </c>
      <c r="V28">
        <v>0.59299999999999997</v>
      </c>
      <c r="W28" s="61">
        <f>AVERAGE(V26:V28)</f>
        <v>0.58066666666666666</v>
      </c>
      <c r="X28" s="61">
        <f>AVERAGE(V23:V28)</f>
        <v>0.57266666666666666</v>
      </c>
      <c r="Y28" s="61">
        <f>STDEV(V23:V28)</f>
        <v>2.2473688319158146E-2</v>
      </c>
      <c r="Z28" s="61">
        <f>Y28/2.449489743</f>
        <v>9.1748448359018683E-3</v>
      </c>
      <c r="AA28">
        <v>4.5780000000000003</v>
      </c>
      <c r="AB28" s="61">
        <f>AVERAGE(AA26:AA28)</f>
        <v>5.0003333333333337</v>
      </c>
      <c r="AC28" s="61">
        <f>AVERAGE(AA23:AA28)</f>
        <v>4.7528333333333332</v>
      </c>
      <c r="AD28" s="61">
        <f>STDEV(AA23:AA28)</f>
        <v>0.51390170914939248</v>
      </c>
      <c r="AE28">
        <v>1.38</v>
      </c>
      <c r="AF28" s="61">
        <f>AVERAGE(AE26:AE28)</f>
        <v>1.3666666666666665</v>
      </c>
      <c r="AG28" s="61">
        <f>AVERAGE(AE23:AE28)</f>
        <v>1.3733333333333337</v>
      </c>
      <c r="AH28" s="61">
        <f>STDEV(AE23:AE28)</f>
        <v>2.0655911179772814E-2</v>
      </c>
    </row>
    <row r="29" spans="1:34" s="4" customFormat="1" x14ac:dyDescent="0.35">
      <c r="A29" s="62" t="s">
        <v>166</v>
      </c>
      <c r="B29" s="62">
        <v>45</v>
      </c>
      <c r="C29" s="62">
        <v>55</v>
      </c>
      <c r="D29" s="63">
        <v>3357</v>
      </c>
      <c r="E29" s="63"/>
      <c r="F29" s="63"/>
      <c r="G29" s="63"/>
      <c r="H29" s="63">
        <v>113.2</v>
      </c>
      <c r="I29" s="63"/>
      <c r="J29" s="63"/>
      <c r="K29" s="63"/>
      <c r="L29" s="63"/>
      <c r="M29" s="63">
        <v>1302</v>
      </c>
      <c r="N29" s="63"/>
      <c r="O29" s="73"/>
      <c r="P29" s="63"/>
      <c r="Q29" s="63"/>
      <c r="R29" s="63">
        <v>56.4</v>
      </c>
      <c r="S29" s="63"/>
      <c r="T29" s="73"/>
      <c r="U29" s="63"/>
      <c r="V29" s="63">
        <v>0.58399999999999996</v>
      </c>
      <c r="W29" s="63"/>
      <c r="X29" s="63"/>
      <c r="Y29" s="63"/>
      <c r="Z29" s="63"/>
      <c r="AA29" s="63">
        <v>4.96</v>
      </c>
      <c r="AB29" s="63"/>
      <c r="AC29" s="63"/>
      <c r="AD29" s="63"/>
      <c r="AE29" s="63">
        <v>1.43</v>
      </c>
      <c r="AF29" s="5"/>
    </row>
    <row r="30" spans="1:34" x14ac:dyDescent="0.35">
      <c r="A30" s="48" t="s">
        <v>167</v>
      </c>
      <c r="B30" s="48">
        <v>45</v>
      </c>
      <c r="C30" s="48">
        <v>55</v>
      </c>
      <c r="D30" s="61">
        <v>3305</v>
      </c>
      <c r="E30" s="61"/>
      <c r="F30" s="61"/>
      <c r="G30" s="61"/>
      <c r="H30" s="61">
        <v>111.3</v>
      </c>
      <c r="I30" s="61"/>
      <c r="J30" s="61"/>
      <c r="K30" s="61"/>
      <c r="L30" s="61"/>
      <c r="M30" s="61">
        <v>1362</v>
      </c>
      <c r="N30" s="61"/>
      <c r="O30" s="72"/>
      <c r="P30" s="61"/>
      <c r="Q30" s="61"/>
      <c r="R30" s="61">
        <v>55.9</v>
      </c>
      <c r="S30" s="61"/>
      <c r="T30" s="72"/>
      <c r="U30" s="61"/>
      <c r="V30" s="61">
        <v>0.56200000000000006</v>
      </c>
      <c r="W30" s="61"/>
      <c r="X30" s="61"/>
      <c r="Y30" s="61"/>
      <c r="Z30" s="61"/>
      <c r="AA30" s="61">
        <v>4.8899999999999997</v>
      </c>
      <c r="AB30" s="61"/>
      <c r="AC30" s="61"/>
      <c r="AD30" s="61"/>
      <c r="AE30" s="61">
        <v>1.41</v>
      </c>
      <c r="AF30" s="3"/>
    </row>
    <row r="31" spans="1:34" x14ac:dyDescent="0.35">
      <c r="A31" s="48" t="s">
        <v>168</v>
      </c>
      <c r="B31" s="48">
        <v>45</v>
      </c>
      <c r="C31" s="48">
        <v>55</v>
      </c>
      <c r="D31" s="61">
        <v>3333</v>
      </c>
      <c r="E31" s="61">
        <f>AVERAGE(D29:D31)</f>
        <v>3331.6666666666665</v>
      </c>
      <c r="F31" s="61"/>
      <c r="G31" s="61"/>
      <c r="H31" s="61">
        <v>110</v>
      </c>
      <c r="I31" s="61">
        <f>AVERAGE(H29:H31)</f>
        <v>111.5</v>
      </c>
      <c r="J31" s="61"/>
      <c r="K31" s="61"/>
      <c r="L31" s="61"/>
      <c r="M31" s="61">
        <v>1256</v>
      </c>
      <c r="N31" s="61">
        <f>AVERAGE(M29:M31)</f>
        <v>1306.6666666666667</v>
      </c>
      <c r="O31" s="72"/>
      <c r="P31" s="61"/>
      <c r="Q31" s="61"/>
      <c r="R31" s="61">
        <v>57.9</v>
      </c>
      <c r="S31" s="61">
        <f>AVERAGE(R29:R31)</f>
        <v>56.733333333333327</v>
      </c>
      <c r="T31" s="72"/>
      <c r="U31" s="61"/>
      <c r="V31" s="61">
        <v>0.59199999999999997</v>
      </c>
      <c r="W31" s="61">
        <f>AVERAGE(V29:V31)</f>
        <v>0.57933333333333337</v>
      </c>
      <c r="X31" s="61"/>
      <c r="Y31" s="61"/>
      <c r="Z31" s="61"/>
      <c r="AA31" s="61">
        <v>6.4379999999999997</v>
      </c>
      <c r="AB31" s="61">
        <f>AVERAGE(AA29:AA31)</f>
        <v>5.4293333333333331</v>
      </c>
      <c r="AC31" s="61"/>
      <c r="AD31" s="61"/>
      <c r="AE31" s="61">
        <v>1.37</v>
      </c>
      <c r="AF31" s="3">
        <f>AVERAGE(AE29:AE31)</f>
        <v>1.4033333333333333</v>
      </c>
    </row>
    <row r="32" spans="1:34" x14ac:dyDescent="0.35">
      <c r="A32" s="47" t="s">
        <v>27</v>
      </c>
      <c r="B32" s="48">
        <v>45</v>
      </c>
      <c r="C32" s="48">
        <v>55</v>
      </c>
      <c r="D32">
        <v>3482</v>
      </c>
      <c r="E32" s="49"/>
      <c r="F32" s="49"/>
      <c r="G32" s="49"/>
      <c r="H32">
        <v>116.6</v>
      </c>
      <c r="I32" s="49"/>
      <c r="J32" s="49"/>
      <c r="K32" s="49"/>
      <c r="L32" s="49"/>
      <c r="M32">
        <v>1267</v>
      </c>
      <c r="N32" s="49"/>
      <c r="O32" s="69"/>
      <c r="P32" s="49"/>
      <c r="Q32" s="49"/>
      <c r="R32">
        <v>56.5</v>
      </c>
      <c r="S32" s="49"/>
      <c r="T32" s="69"/>
      <c r="U32" s="49"/>
      <c r="V32">
        <v>0.59199999999999997</v>
      </c>
      <c r="W32" s="49"/>
      <c r="X32" s="49"/>
      <c r="Y32" s="49"/>
      <c r="Z32" s="49"/>
      <c r="AA32">
        <v>4.9279999999999999</v>
      </c>
      <c r="AB32" s="49"/>
      <c r="AC32" s="49"/>
      <c r="AD32" s="49"/>
      <c r="AE32">
        <v>1.36</v>
      </c>
    </row>
    <row r="33" spans="1:34" x14ac:dyDescent="0.35">
      <c r="A33" s="47" t="s">
        <v>28</v>
      </c>
      <c r="B33" s="48">
        <v>45</v>
      </c>
      <c r="C33" s="48">
        <v>55</v>
      </c>
      <c r="D33">
        <v>3375</v>
      </c>
      <c r="E33" s="49"/>
      <c r="F33" s="49"/>
      <c r="G33" s="49"/>
      <c r="H33">
        <v>113.1</v>
      </c>
      <c r="I33" s="49"/>
      <c r="J33" s="49"/>
      <c r="K33" s="49"/>
      <c r="L33" s="49"/>
      <c r="M33">
        <v>1216</v>
      </c>
      <c r="N33" s="49"/>
      <c r="O33" s="69"/>
      <c r="P33" s="49"/>
      <c r="Q33" s="49"/>
      <c r="R33">
        <v>57.1</v>
      </c>
      <c r="S33" s="49"/>
      <c r="T33" s="69"/>
      <c r="U33" s="49"/>
      <c r="V33">
        <v>0.59699999999999998</v>
      </c>
      <c r="W33" s="49"/>
      <c r="X33" s="49"/>
      <c r="Y33" s="49"/>
      <c r="Z33" s="49"/>
      <c r="AA33">
        <v>4.423</v>
      </c>
      <c r="AB33" s="49"/>
      <c r="AC33" s="49"/>
      <c r="AD33" s="49"/>
      <c r="AE33">
        <v>1.37</v>
      </c>
    </row>
    <row r="34" spans="1:34" x14ac:dyDescent="0.35">
      <c r="A34" s="47" t="s">
        <v>29</v>
      </c>
      <c r="B34" s="48">
        <v>45</v>
      </c>
      <c r="C34" s="48">
        <v>55</v>
      </c>
      <c r="D34">
        <v>3100</v>
      </c>
      <c r="E34" s="61">
        <f>AVERAGE(D32:D34)</f>
        <v>3319</v>
      </c>
      <c r="F34" s="61">
        <f>AVERAGE(D29:D34)</f>
        <v>3325.3333333333335</v>
      </c>
      <c r="G34" s="61">
        <f>STDEV(D29:D34)</f>
        <v>125.9057848816593</v>
      </c>
      <c r="H34">
        <v>114.7</v>
      </c>
      <c r="I34" s="61">
        <f>AVERAGE(H32:H34)</f>
        <v>114.8</v>
      </c>
      <c r="J34" s="61">
        <f>AVERAGE(H29:H34)</f>
        <v>113.15000000000002</v>
      </c>
      <c r="K34" s="61">
        <f>STDEV(H29:H34)</f>
        <v>2.3518078152774295</v>
      </c>
      <c r="L34" s="61">
        <f>K34/2.449489743</f>
        <v>0.96012152000157591</v>
      </c>
      <c r="M34">
        <v>1272</v>
      </c>
      <c r="N34" s="61">
        <f>AVERAGE(M32:M34)</f>
        <v>1251.6666666666667</v>
      </c>
      <c r="O34" s="72">
        <f>AVERAGE(M29:M34)</f>
        <v>1279.1666666666667</v>
      </c>
      <c r="P34" s="61">
        <f>STDEV(M29:M34)</f>
        <v>49.211448532497663</v>
      </c>
      <c r="Q34" s="61">
        <f>P34/2.449489743</f>
        <v>20.090489732864199</v>
      </c>
      <c r="R34">
        <v>55</v>
      </c>
      <c r="S34" s="61">
        <f>AVERAGE(R32:R34)</f>
        <v>56.199999999999996</v>
      </c>
      <c r="T34" s="72">
        <f>AVERAGE(R29:R34)</f>
        <v>56.466666666666669</v>
      </c>
      <c r="U34" s="61">
        <f>STDEV(R29:R34)</f>
        <v>0.99331096171675581</v>
      </c>
      <c r="V34">
        <v>0.58199999999999996</v>
      </c>
      <c r="W34" s="61">
        <f>AVERAGE(V32:V34)</f>
        <v>0.59033333333333327</v>
      </c>
      <c r="X34" s="61">
        <f>AVERAGE(V29:V34)</f>
        <v>0.58483333333333332</v>
      </c>
      <c r="Y34" s="61">
        <f>STDEV(V29:V34)</f>
        <v>1.2496666222103636E-2</v>
      </c>
      <c r="Z34" s="61">
        <f>Y34/2.449489743</f>
        <v>5.1017426212197192E-3</v>
      </c>
      <c r="AA34">
        <v>3.9140000000000001</v>
      </c>
      <c r="AB34" s="61">
        <f>AVERAGE(AA32:AA34)</f>
        <v>4.421666666666666</v>
      </c>
      <c r="AC34" s="61">
        <f>AVERAGE(AA29:AA34)</f>
        <v>4.9255000000000004</v>
      </c>
      <c r="AD34" s="61">
        <f>STDEV(AA29:AA34)</f>
        <v>0.84448226742779819</v>
      </c>
      <c r="AE34">
        <v>1.38</v>
      </c>
      <c r="AF34" s="61">
        <f>AVERAGE(AE32:AE34)</f>
        <v>1.37</v>
      </c>
      <c r="AG34" s="61">
        <f>AVERAGE(AE29:AE34)</f>
        <v>1.3866666666666667</v>
      </c>
      <c r="AH34" s="61">
        <f>STDEV(AE29:AE34)</f>
        <v>2.7325202042558856E-2</v>
      </c>
    </row>
    <row r="35" spans="1:34" s="4" customFormat="1" x14ac:dyDescent="0.35">
      <c r="A35" s="62" t="s">
        <v>12</v>
      </c>
      <c r="B35" s="62">
        <v>85</v>
      </c>
      <c r="C35" s="62">
        <v>15</v>
      </c>
      <c r="D35" s="63">
        <v>3221</v>
      </c>
      <c r="E35" s="63"/>
      <c r="F35" s="63"/>
      <c r="G35" s="63"/>
      <c r="H35" s="63">
        <v>117.5</v>
      </c>
      <c r="I35" s="63"/>
      <c r="J35" s="63"/>
      <c r="K35" s="63"/>
      <c r="L35" s="63"/>
      <c r="M35" s="63">
        <v>1352</v>
      </c>
      <c r="N35" s="63"/>
      <c r="O35" s="73"/>
      <c r="P35" s="63"/>
      <c r="Q35" s="63"/>
      <c r="R35" s="63">
        <v>53.8</v>
      </c>
      <c r="S35" s="63"/>
      <c r="T35" s="73"/>
      <c r="U35" s="63"/>
      <c r="V35" s="63">
        <v>0.56399999999999995</v>
      </c>
      <c r="W35" s="63"/>
      <c r="X35" s="63"/>
      <c r="Y35" s="63"/>
      <c r="Z35" s="63"/>
      <c r="AA35" s="63">
        <v>3.5609999999999999</v>
      </c>
      <c r="AB35" s="63"/>
      <c r="AC35" s="63"/>
      <c r="AD35" s="63"/>
      <c r="AE35" s="63">
        <v>1.42</v>
      </c>
      <c r="AF35" s="5"/>
    </row>
    <row r="36" spans="1:34" ht="15" customHeight="1" x14ac:dyDescent="0.35">
      <c r="A36" s="48" t="s">
        <v>13</v>
      </c>
      <c r="B36" s="48">
        <v>85</v>
      </c>
      <c r="C36" s="48">
        <v>15</v>
      </c>
      <c r="D36" s="61">
        <v>3428</v>
      </c>
      <c r="E36" s="61"/>
      <c r="F36" s="61"/>
      <c r="G36" s="61"/>
      <c r="H36" s="61">
        <v>119.9</v>
      </c>
      <c r="I36" s="61"/>
      <c r="J36" s="61"/>
      <c r="K36" s="61"/>
      <c r="L36" s="61"/>
      <c r="M36" s="61">
        <v>1194</v>
      </c>
      <c r="N36" s="61"/>
      <c r="O36" s="72"/>
      <c r="P36" s="61"/>
      <c r="Q36" s="61"/>
      <c r="R36" s="61">
        <v>56.6</v>
      </c>
      <c r="S36" s="61"/>
      <c r="T36" s="72"/>
      <c r="U36" s="61"/>
      <c r="V36" s="61">
        <v>0.60099999999999998</v>
      </c>
      <c r="W36" s="61"/>
      <c r="X36" s="61"/>
      <c r="Y36" s="61"/>
      <c r="Z36" s="61"/>
      <c r="AA36" s="61">
        <v>5.5609999999999999</v>
      </c>
      <c r="AB36" s="61"/>
      <c r="AC36" s="61"/>
      <c r="AD36" s="61"/>
      <c r="AE36" s="61">
        <v>1.36</v>
      </c>
      <c r="AF36" s="3"/>
    </row>
    <row r="37" spans="1:34" x14ac:dyDescent="0.35">
      <c r="A37" s="48" t="s">
        <v>14</v>
      </c>
      <c r="B37" s="48">
        <v>85</v>
      </c>
      <c r="C37" s="48">
        <v>15</v>
      </c>
      <c r="D37" s="61">
        <v>3412</v>
      </c>
      <c r="E37" s="61">
        <f>AVERAGE(D35:D37)</f>
        <v>3353.6666666666665</v>
      </c>
      <c r="F37" s="61"/>
      <c r="G37" s="61"/>
      <c r="H37" s="61">
        <v>122.2</v>
      </c>
      <c r="I37" s="61">
        <f>AVERAGE(H35:H37)</f>
        <v>119.86666666666667</v>
      </c>
      <c r="J37" s="61"/>
      <c r="K37" s="61"/>
      <c r="L37" s="61"/>
      <c r="M37" s="61">
        <v>1398</v>
      </c>
      <c r="N37" s="61">
        <f>AVERAGE(M35:M37)</f>
        <v>1314.6666666666667</v>
      </c>
      <c r="O37" s="72"/>
      <c r="P37" s="61"/>
      <c r="Q37" s="61"/>
      <c r="R37" s="61">
        <v>54.3</v>
      </c>
      <c r="S37" s="61">
        <f>AVERAGE(R35:R37)</f>
        <v>54.9</v>
      </c>
      <c r="T37" s="72"/>
      <c r="U37" s="61"/>
      <c r="V37" s="61">
        <v>0.57899999999999996</v>
      </c>
      <c r="W37" s="61">
        <f>AVERAGE(V35:V37)</f>
        <v>0.58133333333333337</v>
      </c>
      <c r="X37" s="61"/>
      <c r="Y37" s="61"/>
      <c r="Z37" s="61"/>
      <c r="AA37" s="61">
        <v>3.9460000000000002</v>
      </c>
      <c r="AB37" s="61">
        <f>AVERAGE(AA35:AA37)</f>
        <v>4.3559999999999999</v>
      </c>
      <c r="AC37" s="61"/>
      <c r="AD37" s="61"/>
      <c r="AE37" s="61">
        <v>1.35</v>
      </c>
      <c r="AF37" s="3">
        <f>AVERAGE(AE35:AE37)</f>
        <v>1.3766666666666669</v>
      </c>
    </row>
    <row r="38" spans="1:34" x14ac:dyDescent="0.35">
      <c r="A38" s="47" t="s">
        <v>15</v>
      </c>
      <c r="B38" s="48">
        <v>85</v>
      </c>
      <c r="C38" s="48">
        <v>15</v>
      </c>
      <c r="D38">
        <v>3208</v>
      </c>
      <c r="H38">
        <v>112.3</v>
      </c>
      <c r="M38">
        <v>1431</v>
      </c>
      <c r="O38" s="71"/>
      <c r="R38">
        <v>53.2</v>
      </c>
      <c r="T38" s="71"/>
      <c r="V38">
        <v>0.56100000000000005</v>
      </c>
      <c r="AA38">
        <v>3.9590000000000001</v>
      </c>
      <c r="AE38">
        <v>1.42</v>
      </c>
    </row>
    <row r="39" spans="1:34" x14ac:dyDescent="0.35">
      <c r="A39" s="47" t="s">
        <v>16</v>
      </c>
      <c r="B39" s="48">
        <v>85</v>
      </c>
      <c r="C39" s="48">
        <v>15</v>
      </c>
      <c r="D39">
        <v>3425</v>
      </c>
      <c r="E39" s="49"/>
      <c r="F39" s="49"/>
      <c r="G39" s="49"/>
      <c r="H39">
        <v>111.6</v>
      </c>
      <c r="I39" s="49"/>
      <c r="J39" s="49"/>
      <c r="K39" s="49"/>
      <c r="L39" s="49"/>
      <c r="M39">
        <v>1264</v>
      </c>
      <c r="N39" s="49"/>
      <c r="O39" s="69"/>
      <c r="P39" s="49"/>
      <c r="Q39" s="49"/>
      <c r="R39">
        <v>56</v>
      </c>
      <c r="S39" s="49"/>
      <c r="T39" s="69"/>
      <c r="U39" s="49"/>
      <c r="V39">
        <v>0.58499999999999996</v>
      </c>
      <c r="W39" s="49"/>
      <c r="X39" s="49"/>
      <c r="Y39" s="49"/>
      <c r="Z39" s="49"/>
      <c r="AA39">
        <v>4.2590000000000003</v>
      </c>
      <c r="AB39" s="49"/>
      <c r="AC39" s="49"/>
      <c r="AD39" s="49"/>
      <c r="AE39">
        <v>1.44</v>
      </c>
    </row>
    <row r="40" spans="1:34" x14ac:dyDescent="0.35">
      <c r="A40" s="47" t="s">
        <v>17</v>
      </c>
      <c r="B40" s="48">
        <v>85</v>
      </c>
      <c r="C40" s="48">
        <v>15</v>
      </c>
      <c r="D40">
        <v>3232</v>
      </c>
      <c r="E40" s="61">
        <f>AVERAGE(D38:D40)</f>
        <v>3288.3333333333335</v>
      </c>
      <c r="F40" s="61">
        <f>AVERAGE(D35:D40)</f>
        <v>3321</v>
      </c>
      <c r="G40" s="61">
        <f>STDEV(D35:D40)</f>
        <v>110.66706827236366</v>
      </c>
      <c r="H40">
        <v>116.8</v>
      </c>
      <c r="I40" s="61">
        <f>AVERAGE(H38:H40)</f>
        <v>113.56666666666666</v>
      </c>
      <c r="J40" s="61">
        <f>AVERAGE(H35:H40)</f>
        <v>116.71666666666665</v>
      </c>
      <c r="K40" s="61">
        <f>STDEV(H35:H40)</f>
        <v>4.1595272167238786</v>
      </c>
      <c r="L40" s="61">
        <f>K40/2.449489743</f>
        <v>1.698119875215121</v>
      </c>
      <c r="M40">
        <v>1258</v>
      </c>
      <c r="N40" s="61">
        <f>AVERAGE(M38:M40)</f>
        <v>1317.6666666666667</v>
      </c>
      <c r="O40" s="72">
        <f>AVERAGE(M35:M40)</f>
        <v>1316.1666666666667</v>
      </c>
      <c r="P40" s="61">
        <f>STDEV(M35:M40)</f>
        <v>91.866025638789154</v>
      </c>
      <c r="Q40" s="61">
        <f>P40/2.449489743</f>
        <v>37.504147915425321</v>
      </c>
      <c r="R40">
        <v>54.8</v>
      </c>
      <c r="S40" s="61">
        <f>AVERAGE(R38:R40)</f>
        <v>54.666666666666664</v>
      </c>
      <c r="T40" s="72">
        <f>AVERAGE(R35:R40)</f>
        <v>54.783333333333331</v>
      </c>
      <c r="U40" s="61">
        <f>STDEV(R35:R40)</f>
        <v>1.3029453813060115</v>
      </c>
      <c r="V40">
        <v>0.57899999999999996</v>
      </c>
      <c r="W40" s="61">
        <f>AVERAGE(V38:V40)</f>
        <v>0.57499999999999996</v>
      </c>
      <c r="X40" s="61">
        <f>AVERAGE(V35:V40)</f>
        <v>0.57816666666666672</v>
      </c>
      <c r="Y40" s="61">
        <f>STDEV(V35:V40)</f>
        <v>1.4593377493461419E-2</v>
      </c>
      <c r="Z40" s="61">
        <f>Y40/2.449489743</f>
        <v>5.957721413272078E-3</v>
      </c>
      <c r="AA40">
        <v>4.1970000000000001</v>
      </c>
      <c r="AB40" s="61">
        <f>AVERAGE(AA38:AA40)</f>
        <v>4.1383333333333328</v>
      </c>
      <c r="AC40" s="61">
        <f>AVERAGE(AA35:AA40)</f>
        <v>4.2471666666666668</v>
      </c>
      <c r="AD40" s="61">
        <f>STDEV(AA35:AA40)</f>
        <v>0.68896746415681032</v>
      </c>
      <c r="AE40">
        <v>1.37</v>
      </c>
      <c r="AF40" s="61">
        <f>AVERAGE(AE38:AE40)</f>
        <v>1.4100000000000001</v>
      </c>
      <c r="AG40" s="61">
        <f>AVERAGE(AE35:AE40)</f>
        <v>1.3933333333333333</v>
      </c>
      <c r="AH40" s="61">
        <f>STDEV(AE35:AE40)</f>
        <v>3.7771241264574033E-2</v>
      </c>
    </row>
    <row r="41" spans="1:34" s="4" customFormat="1" x14ac:dyDescent="0.35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2"/>
      <c r="Q41" s="64"/>
      <c r="R41" s="64"/>
      <c r="S41" s="64"/>
      <c r="T41" s="64"/>
      <c r="U41" s="64"/>
      <c r="V41" s="64" t="s">
        <v>160</v>
      </c>
      <c r="W41" s="64"/>
      <c r="X41" s="64"/>
      <c r="Y41" s="64"/>
      <c r="Z41" s="64"/>
      <c r="AA41" s="64" t="s">
        <v>161</v>
      </c>
      <c r="AB41" s="64"/>
      <c r="AC41" s="64"/>
      <c r="AD41" s="64"/>
      <c r="AE41" s="64" t="s">
        <v>162</v>
      </c>
    </row>
    <row r="42" spans="1:34" ht="58" x14ac:dyDescent="0.35">
      <c r="A42" s="44" t="s">
        <v>0</v>
      </c>
      <c r="B42" s="44" t="s">
        <v>75</v>
      </c>
      <c r="C42" s="44" t="s">
        <v>76</v>
      </c>
      <c r="D42" s="49"/>
      <c r="E42" s="49"/>
      <c r="F42" s="49"/>
      <c r="G42" s="49"/>
      <c r="H42" s="49"/>
      <c r="I42" s="49"/>
      <c r="J42" s="49"/>
      <c r="K42" s="49"/>
      <c r="L42" s="49"/>
      <c r="M42" s="49" t="s">
        <v>172</v>
      </c>
      <c r="N42" s="49" t="s">
        <v>173</v>
      </c>
      <c r="O42" s="49"/>
      <c r="P42" s="49"/>
      <c r="Q42" s="49"/>
      <c r="R42" s="49"/>
      <c r="S42" s="49"/>
      <c r="T42" s="49"/>
      <c r="U42" s="49"/>
      <c r="V42" s="49" t="s">
        <v>169</v>
      </c>
      <c r="W42" s="49"/>
      <c r="X42" s="49"/>
      <c r="Y42" s="49"/>
      <c r="Z42" s="49"/>
      <c r="AA42" s="49" t="s">
        <v>170</v>
      </c>
      <c r="AB42" s="49"/>
      <c r="AC42" s="49"/>
      <c r="AD42" s="49"/>
      <c r="AE42" s="49" t="s">
        <v>171</v>
      </c>
    </row>
    <row r="43" spans="1:34" x14ac:dyDescent="0.35">
      <c r="A43" s="44" t="s">
        <v>70</v>
      </c>
      <c r="B43" s="44">
        <v>0</v>
      </c>
      <c r="C43" s="44">
        <v>75</v>
      </c>
      <c r="M43" s="48">
        <v>55.45</v>
      </c>
      <c r="N43" s="48">
        <v>1223.5</v>
      </c>
    </row>
    <row r="44" spans="1:34" x14ac:dyDescent="0.35">
      <c r="A44" s="1" t="s">
        <v>71</v>
      </c>
      <c r="B44" s="1">
        <v>25</v>
      </c>
      <c r="C44" s="1">
        <v>75</v>
      </c>
      <c r="D44" s="1"/>
      <c r="E44" s="1"/>
      <c r="F44" s="1"/>
      <c r="G44" s="1"/>
      <c r="H44" s="1"/>
      <c r="I44" s="1"/>
      <c r="J44" s="1"/>
      <c r="K44" s="1"/>
      <c r="L44" s="1"/>
      <c r="M44">
        <v>56.93</v>
      </c>
      <c r="N44" s="48">
        <v>1193</v>
      </c>
      <c r="O44" s="1"/>
      <c r="P44" s="1"/>
      <c r="Q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4" x14ac:dyDescent="0.35">
      <c r="A45" s="65" t="s">
        <v>72</v>
      </c>
      <c r="B45" s="44">
        <v>45</v>
      </c>
      <c r="C45" s="44">
        <v>55</v>
      </c>
      <c r="D45" s="65"/>
      <c r="E45" s="65"/>
      <c r="F45" s="65"/>
      <c r="G45" s="65"/>
      <c r="H45" s="65"/>
      <c r="I45" s="65"/>
      <c r="J45" s="65"/>
      <c r="K45" s="65"/>
      <c r="L45" s="65"/>
      <c r="M45" s="78">
        <v>56.47</v>
      </c>
      <c r="N45" s="48">
        <v>1279.17</v>
      </c>
      <c r="O45" s="65"/>
      <c r="P45" s="65"/>
      <c r="Q45" s="65"/>
      <c r="S45" s="65"/>
      <c r="T45" s="65"/>
      <c r="U45" s="65"/>
      <c r="V45" s="65" t="s">
        <v>160</v>
      </c>
      <c r="W45" s="65"/>
      <c r="X45" s="65"/>
      <c r="Y45" s="65"/>
      <c r="Z45" s="65"/>
      <c r="AA45" s="65" t="s">
        <v>161</v>
      </c>
      <c r="AB45" s="65"/>
      <c r="AC45" s="65"/>
      <c r="AD45" s="65"/>
      <c r="AE45" s="65" t="s">
        <v>162</v>
      </c>
    </row>
    <row r="46" spans="1:34" x14ac:dyDescent="0.35">
      <c r="A46" s="1" t="s">
        <v>73</v>
      </c>
      <c r="B46" s="44">
        <v>85</v>
      </c>
      <c r="C46" s="44">
        <v>15</v>
      </c>
      <c r="D46" s="3"/>
      <c r="E46" s="3"/>
      <c r="F46" s="3"/>
      <c r="G46" s="3"/>
      <c r="H46" s="3"/>
      <c r="I46" s="3"/>
      <c r="J46" s="3"/>
      <c r="K46" s="3"/>
      <c r="L46" s="3"/>
      <c r="M46" s="3">
        <v>54.78</v>
      </c>
      <c r="N46" s="48">
        <v>1316.17</v>
      </c>
      <c r="O46" s="3"/>
      <c r="P46" s="3"/>
      <c r="Q46" s="3"/>
      <c r="S46" s="3"/>
      <c r="T46" s="3"/>
      <c r="U46" s="3"/>
      <c r="V46" s="3">
        <v>0.60599999999999998</v>
      </c>
      <c r="W46" s="3"/>
      <c r="X46" s="3"/>
      <c r="Y46" s="3"/>
      <c r="Z46" s="3"/>
      <c r="AA46" s="3">
        <v>5.05</v>
      </c>
      <c r="AB46" s="3"/>
      <c r="AC46" s="3"/>
      <c r="AD46" s="3"/>
      <c r="AE46" s="3">
        <v>1.38</v>
      </c>
      <c r="AF46" s="3"/>
    </row>
    <row r="47" spans="1:34" x14ac:dyDescent="0.35">
      <c r="A47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>
        <v>0.58899999999999997</v>
      </c>
      <c r="W47" s="3"/>
      <c r="X47" s="3"/>
      <c r="Y47" s="3"/>
      <c r="Z47" s="3"/>
      <c r="AA47" s="3">
        <v>4.6139999999999999</v>
      </c>
      <c r="AB47" s="3"/>
      <c r="AC47" s="3"/>
      <c r="AD47" s="3"/>
      <c r="AE47" s="3">
        <v>1.37</v>
      </c>
      <c r="AF47" s="3"/>
    </row>
    <row r="48" spans="1:34" x14ac:dyDescent="0.35">
      <c r="A48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>
        <v>0.57699999999999996</v>
      </c>
      <c r="W48" s="3">
        <f>AVERAGE(V46:V48)</f>
        <v>0.59066666666666656</v>
      </c>
      <c r="X48" s="3"/>
      <c r="Y48" s="3"/>
      <c r="Z48" s="3"/>
      <c r="AA48" s="3">
        <v>3.879</v>
      </c>
      <c r="AB48" s="3">
        <f>AVERAGE(AA46:AA48)</f>
        <v>4.5143333333333331</v>
      </c>
      <c r="AC48" s="3"/>
      <c r="AD48" s="3"/>
      <c r="AE48" s="3">
        <v>1.39</v>
      </c>
      <c r="AF48" s="3">
        <f>AVERAGE(AE46:AE48)</f>
        <v>1.38</v>
      </c>
    </row>
    <row r="49" spans="1:32" x14ac:dyDescent="0.35">
      <c r="A49" s="47" t="s">
        <v>319</v>
      </c>
      <c r="B49" s="146" t="s">
        <v>320</v>
      </c>
      <c r="C49" s="177" t="s">
        <v>455</v>
      </c>
      <c r="D49"/>
      <c r="H49"/>
      <c r="M49"/>
      <c r="R49"/>
      <c r="V49">
        <v>0.57099999999999995</v>
      </c>
      <c r="AA49">
        <v>4.5679999999999996</v>
      </c>
      <c r="AE49">
        <v>1.41</v>
      </c>
    </row>
    <row r="50" spans="1:32" x14ac:dyDescent="0.35">
      <c r="A50" s="44" t="s">
        <v>70</v>
      </c>
      <c r="B50" s="61">
        <v>55.5</v>
      </c>
      <c r="C50" s="61">
        <v>1200</v>
      </c>
      <c r="D50"/>
      <c r="H50"/>
      <c r="M50"/>
      <c r="R50"/>
      <c r="V50">
        <v>0.55300000000000005</v>
      </c>
      <c r="AA50">
        <v>4.6219999999999999</v>
      </c>
      <c r="AE50">
        <v>1.39</v>
      </c>
    </row>
    <row r="51" spans="1:32" s="4" customFormat="1" x14ac:dyDescent="0.35">
      <c r="A51" s="44" t="s">
        <v>70</v>
      </c>
      <c r="B51" s="61">
        <v>55.3</v>
      </c>
      <c r="C51" s="61">
        <v>1102</v>
      </c>
      <c r="E51" s="5"/>
      <c r="F51" s="5"/>
      <c r="G51" s="5"/>
      <c r="I51" s="5"/>
      <c r="J51" s="5"/>
      <c r="K51" s="5"/>
      <c r="L51" s="5"/>
      <c r="N51" s="5"/>
      <c r="O51" s="5"/>
      <c r="P51" s="5"/>
      <c r="Q51" s="5"/>
      <c r="S51" s="5"/>
      <c r="T51" s="5"/>
      <c r="U51" s="5"/>
      <c r="V51" s="4">
        <v>0.58899999999999997</v>
      </c>
      <c r="W51" s="5">
        <f>AVERAGE(V49:V51)</f>
        <v>0.57100000000000006</v>
      </c>
      <c r="X51" s="5"/>
      <c r="Y51" s="5"/>
      <c r="Z51" s="5"/>
      <c r="AA51" s="4">
        <v>4.42</v>
      </c>
      <c r="AB51" s="5">
        <f>AVERAGE(AA49:AA51)</f>
        <v>4.5366666666666662</v>
      </c>
      <c r="AC51" s="5"/>
      <c r="AD51" s="5"/>
      <c r="AE51" s="4">
        <v>1.38</v>
      </c>
      <c r="AF51" s="5">
        <f>AVERAGE(AE49:AE51)</f>
        <v>1.3933333333333333</v>
      </c>
    </row>
    <row r="52" spans="1:32" x14ac:dyDescent="0.35">
      <c r="A52" s="44" t="s">
        <v>70</v>
      </c>
      <c r="B52" s="61">
        <v>54.7</v>
      </c>
      <c r="C52" s="61">
        <v>1313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>
        <v>0.60799999999999998</v>
      </c>
      <c r="W52" s="3"/>
      <c r="X52" s="3"/>
      <c r="Y52" s="3"/>
      <c r="Z52" s="3"/>
      <c r="AA52" s="3">
        <v>5.7759999999999998</v>
      </c>
      <c r="AB52" s="3"/>
      <c r="AC52" s="3"/>
      <c r="AD52" s="3"/>
      <c r="AE52" s="3">
        <v>1.35</v>
      </c>
      <c r="AF52" s="3"/>
    </row>
    <row r="53" spans="1:32" x14ac:dyDescent="0.35">
      <c r="A53" s="44" t="s">
        <v>70</v>
      </c>
      <c r="B53">
        <v>55.3</v>
      </c>
      <c r="C53">
        <v>1340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>
        <v>0.55900000000000005</v>
      </c>
      <c r="W53" s="3"/>
      <c r="X53" s="3"/>
      <c r="Y53" s="3"/>
      <c r="Z53" s="3"/>
      <c r="AA53" s="3">
        <v>4.3719999999999999</v>
      </c>
      <c r="AB53" s="3"/>
      <c r="AC53" s="3"/>
      <c r="AD53" s="3"/>
      <c r="AE53" s="3">
        <v>1.42</v>
      </c>
      <c r="AF53" s="3"/>
    </row>
    <row r="54" spans="1:32" x14ac:dyDescent="0.35">
      <c r="A54" s="44" t="s">
        <v>70</v>
      </c>
      <c r="B54">
        <v>55.8</v>
      </c>
      <c r="C54">
        <v>1209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>
        <v>0.56599999999999995</v>
      </c>
      <c r="W54" s="3">
        <f>AVERAGE(V52:V54)</f>
        <v>0.57766666666666666</v>
      </c>
      <c r="X54" s="3"/>
      <c r="Y54" s="3"/>
      <c r="Z54" s="3"/>
      <c r="AA54" s="3">
        <v>4.4880000000000004</v>
      </c>
      <c r="AB54" s="3">
        <f>AVERAGE(AA52:AA54)</f>
        <v>4.8786666666666667</v>
      </c>
      <c r="AC54" s="3"/>
      <c r="AD54" s="3"/>
      <c r="AE54" s="3">
        <v>1.4</v>
      </c>
      <c r="AF54" s="3">
        <f>AVERAGE(AE52:AE54)</f>
        <v>1.39</v>
      </c>
    </row>
    <row r="55" spans="1:32" x14ac:dyDescent="0.35">
      <c r="A55" s="44" t="s">
        <v>70</v>
      </c>
      <c r="B55">
        <v>56.1</v>
      </c>
      <c r="C55">
        <v>1177</v>
      </c>
      <c r="D55"/>
      <c r="H55"/>
      <c r="M55"/>
      <c r="R55"/>
      <c r="V55">
        <v>0.56000000000000005</v>
      </c>
      <c r="AA55">
        <v>4.694</v>
      </c>
      <c r="AE55">
        <v>1.42</v>
      </c>
    </row>
    <row r="56" spans="1:32" x14ac:dyDescent="0.35">
      <c r="A56" s="65" t="s">
        <v>71</v>
      </c>
      <c r="B56" s="63">
        <v>58.2</v>
      </c>
      <c r="C56" s="63">
        <v>1195</v>
      </c>
      <c r="D56"/>
      <c r="H56"/>
      <c r="M56"/>
      <c r="R56"/>
      <c r="V56">
        <v>0.55600000000000005</v>
      </c>
      <c r="AA56">
        <v>4.1710000000000003</v>
      </c>
      <c r="AE56">
        <v>1.41</v>
      </c>
    </row>
    <row r="57" spans="1:32" s="4" customFormat="1" x14ac:dyDescent="0.35">
      <c r="A57" s="65" t="s">
        <v>71</v>
      </c>
      <c r="B57" s="61">
        <v>56.1</v>
      </c>
      <c r="C57" s="61">
        <v>1183</v>
      </c>
      <c r="E57" s="5"/>
      <c r="F57" s="5"/>
      <c r="G57" s="5"/>
      <c r="I57" s="5"/>
      <c r="J57" s="5"/>
      <c r="K57" s="5"/>
      <c r="L57" s="5"/>
      <c r="N57" s="5"/>
      <c r="O57" s="5"/>
      <c r="P57" s="5"/>
      <c r="Q57" s="5"/>
      <c r="S57" s="5"/>
      <c r="T57" s="5"/>
      <c r="U57" s="5"/>
      <c r="V57" s="4">
        <v>0.56999999999999995</v>
      </c>
      <c r="W57" s="5">
        <f>AVERAGE(V55:V57)</f>
        <v>0.56199999999999994</v>
      </c>
      <c r="X57" s="5"/>
      <c r="Y57" s="5"/>
      <c r="Z57" s="5"/>
      <c r="AA57" s="4">
        <v>5.1669999999999998</v>
      </c>
      <c r="AB57" s="5">
        <f>AVERAGE(AA55:AA57)</f>
        <v>4.6773333333333333</v>
      </c>
      <c r="AC57" s="5"/>
      <c r="AD57" s="5"/>
      <c r="AE57" s="4">
        <v>1.41</v>
      </c>
      <c r="AF57" s="5">
        <f>AVERAGE(AE55:AE57)</f>
        <v>1.4133333333333333</v>
      </c>
    </row>
    <row r="58" spans="1:32" x14ac:dyDescent="0.35">
      <c r="A58" s="65" t="s">
        <v>71</v>
      </c>
      <c r="B58" s="61">
        <v>54.7</v>
      </c>
      <c r="C58" s="61">
        <v>1370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>
        <v>0.60699999999999998</v>
      </c>
      <c r="W58" s="3"/>
      <c r="X58" s="3"/>
      <c r="Y58" s="3"/>
      <c r="Z58" s="3"/>
      <c r="AA58" s="3">
        <v>6.0220000000000002</v>
      </c>
      <c r="AB58" s="3"/>
      <c r="AC58" s="3"/>
      <c r="AD58" s="3"/>
      <c r="AE58" s="3">
        <v>1.38</v>
      </c>
      <c r="AF58" s="3"/>
    </row>
    <row r="59" spans="1:32" x14ac:dyDescent="0.35">
      <c r="A59" s="65" t="s">
        <v>71</v>
      </c>
      <c r="B59">
        <v>56.2</v>
      </c>
      <c r="C59">
        <v>1253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>
        <v>0.59</v>
      </c>
      <c r="W59" s="3"/>
      <c r="X59" s="3"/>
      <c r="Y59" s="3"/>
      <c r="Z59" s="3"/>
      <c r="AA59" s="3">
        <v>5.1550000000000002</v>
      </c>
      <c r="AB59" s="3"/>
      <c r="AC59" s="3"/>
      <c r="AD59" s="3"/>
      <c r="AE59" s="3">
        <v>1.39</v>
      </c>
      <c r="AF59" s="3"/>
    </row>
    <row r="60" spans="1:32" x14ac:dyDescent="0.35">
      <c r="A60" s="65" t="s">
        <v>71</v>
      </c>
      <c r="B60">
        <v>58.4</v>
      </c>
      <c r="C60">
        <v>1161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>
        <v>0.56399999999999995</v>
      </c>
      <c r="W60" s="3">
        <f>AVERAGE(V58:V60)</f>
        <v>0.58700000000000008</v>
      </c>
      <c r="X60" s="3"/>
      <c r="Y60" s="3"/>
      <c r="Z60" s="3"/>
      <c r="AA60" s="3">
        <v>4.7809999999999997</v>
      </c>
      <c r="AB60" s="3">
        <f>AVERAGE(AA58:AA60)</f>
        <v>5.3193333333333328</v>
      </c>
      <c r="AC60" s="3"/>
      <c r="AD60" s="3"/>
      <c r="AE60" s="3">
        <v>1.38</v>
      </c>
      <c r="AF60" s="3">
        <f>AVERAGE(AE58:AE60)</f>
        <v>1.3833333333333331</v>
      </c>
    </row>
    <row r="61" spans="1:32" x14ac:dyDescent="0.35">
      <c r="A61" s="65" t="s">
        <v>71</v>
      </c>
      <c r="B61">
        <v>58</v>
      </c>
      <c r="C61">
        <v>996</v>
      </c>
      <c r="D61"/>
      <c r="H61"/>
      <c r="M61"/>
      <c r="R61"/>
      <c r="V61">
        <v>0.58899999999999997</v>
      </c>
      <c r="AA61">
        <v>4.5369999999999999</v>
      </c>
      <c r="AE61">
        <v>1.36</v>
      </c>
    </row>
    <row r="62" spans="1:32" x14ac:dyDescent="0.35">
      <c r="A62" s="47" t="s">
        <v>72</v>
      </c>
      <c r="B62" s="63">
        <v>56.4</v>
      </c>
      <c r="C62" s="63">
        <v>1302</v>
      </c>
      <c r="D62"/>
      <c r="H62"/>
      <c r="M62"/>
      <c r="R62"/>
      <c r="V62">
        <v>0.57899999999999996</v>
      </c>
      <c r="AA62">
        <v>4.1349999999999998</v>
      </c>
      <c r="AE62">
        <v>1.41</v>
      </c>
    </row>
    <row r="63" spans="1:32" s="4" customFormat="1" x14ac:dyDescent="0.35">
      <c r="A63" s="47" t="s">
        <v>72</v>
      </c>
      <c r="B63" s="61">
        <v>55.9</v>
      </c>
      <c r="C63" s="61">
        <v>1362</v>
      </c>
      <c r="E63" s="5"/>
      <c r="F63" s="5"/>
      <c r="G63" s="5"/>
      <c r="I63" s="5"/>
      <c r="J63" s="5"/>
      <c r="K63" s="5"/>
      <c r="L63" s="5"/>
      <c r="N63" s="5"/>
      <c r="O63" s="5"/>
      <c r="P63" s="5"/>
      <c r="Q63" s="5"/>
      <c r="S63" s="5"/>
      <c r="T63" s="5"/>
      <c r="U63" s="5"/>
      <c r="V63" s="4">
        <v>0.54</v>
      </c>
      <c r="W63" s="5">
        <f>AVERAGE(V61:V63)</f>
        <v>0.56933333333333336</v>
      </c>
      <c r="X63" s="5"/>
      <c r="Y63" s="5"/>
      <c r="Z63" s="5"/>
      <c r="AA63" s="4">
        <v>3.85</v>
      </c>
      <c r="AB63" s="5">
        <f>AVERAGE(AA61:AA63)</f>
        <v>4.1740000000000004</v>
      </c>
      <c r="AC63" s="5"/>
      <c r="AD63" s="5"/>
      <c r="AE63" s="4">
        <v>1.42</v>
      </c>
      <c r="AF63" s="5">
        <f>AVERAGE(AE61:AE63)</f>
        <v>1.3966666666666665</v>
      </c>
    </row>
    <row r="64" spans="1:32" x14ac:dyDescent="0.35">
      <c r="A64" s="47" t="s">
        <v>72</v>
      </c>
      <c r="B64" s="61">
        <v>57.9</v>
      </c>
      <c r="C64" s="61">
        <v>1256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>
        <v>0.50600000000000001</v>
      </c>
      <c r="W64" s="3"/>
      <c r="X64" s="3"/>
      <c r="Y64" s="3"/>
      <c r="Z64" s="3"/>
      <c r="AA64" s="3">
        <v>4.0679999999999996</v>
      </c>
      <c r="AB64" s="3"/>
      <c r="AC64" s="3"/>
      <c r="AD64" s="3"/>
      <c r="AE64" s="3">
        <v>1.38</v>
      </c>
      <c r="AF64" s="3"/>
    </row>
    <row r="65" spans="1:32" x14ac:dyDescent="0.35">
      <c r="A65" s="47" t="s">
        <v>72</v>
      </c>
      <c r="B65">
        <v>56.5</v>
      </c>
      <c r="C65">
        <v>1267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>
        <v>0.50600000000000001</v>
      </c>
      <c r="W65" s="3"/>
      <c r="X65" s="3"/>
      <c r="Y65" s="3"/>
      <c r="Z65" s="3"/>
      <c r="AA65" s="3">
        <v>3.8340000000000001</v>
      </c>
      <c r="AB65" s="3"/>
      <c r="AC65" s="3"/>
      <c r="AD65" s="3"/>
      <c r="AE65" s="3">
        <v>1.4</v>
      </c>
      <c r="AF65" s="3"/>
    </row>
    <row r="66" spans="1:32" x14ac:dyDescent="0.35">
      <c r="A66" s="47" t="s">
        <v>72</v>
      </c>
      <c r="B66">
        <v>57.1</v>
      </c>
      <c r="C66">
        <v>1216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>
        <v>0.46100000000000002</v>
      </c>
      <c r="W66" s="3">
        <f>AVERAGE(V64:V66)</f>
        <v>0.49100000000000005</v>
      </c>
      <c r="X66" s="3"/>
      <c r="Y66" s="3"/>
      <c r="Z66" s="3"/>
      <c r="AA66" s="3">
        <v>2.6480000000000001</v>
      </c>
      <c r="AB66" s="3">
        <f>AVERAGE(AA64:AA66)</f>
        <v>3.5166666666666662</v>
      </c>
      <c r="AC66" s="3"/>
      <c r="AD66" s="3"/>
      <c r="AE66" s="3">
        <v>1.42</v>
      </c>
      <c r="AF66" s="3">
        <f>AVERAGE(AE64:AE66)</f>
        <v>1.3999999999999997</v>
      </c>
    </row>
    <row r="67" spans="1:32" x14ac:dyDescent="0.35">
      <c r="A67" s="47" t="s">
        <v>72</v>
      </c>
      <c r="B67">
        <v>55</v>
      </c>
      <c r="C67">
        <v>1272</v>
      </c>
      <c r="D67"/>
      <c r="H67"/>
      <c r="M67"/>
      <c r="R67"/>
      <c r="V67">
        <v>0.52200000000000002</v>
      </c>
      <c r="AA67">
        <v>4.7679999999999998</v>
      </c>
      <c r="AE67">
        <v>1.39</v>
      </c>
    </row>
    <row r="68" spans="1:32" x14ac:dyDescent="0.35">
      <c r="A68" s="47" t="s">
        <v>73</v>
      </c>
      <c r="B68" s="63">
        <v>53.8</v>
      </c>
      <c r="C68" s="63">
        <v>1352</v>
      </c>
      <c r="D68"/>
      <c r="H68"/>
      <c r="M68"/>
      <c r="R68"/>
      <c r="V68">
        <v>0.52</v>
      </c>
      <c r="AA68">
        <v>4.8019999999999996</v>
      </c>
      <c r="AE68">
        <v>1.4</v>
      </c>
    </row>
    <row r="69" spans="1:32" s="4" customFormat="1" x14ac:dyDescent="0.35">
      <c r="A69" s="47" t="s">
        <v>73</v>
      </c>
      <c r="B69" s="61">
        <v>56.6</v>
      </c>
      <c r="C69" s="61">
        <v>1194</v>
      </c>
      <c r="E69" s="5"/>
      <c r="F69" s="5"/>
      <c r="G69" s="5"/>
      <c r="I69" s="5"/>
      <c r="J69" s="5"/>
      <c r="K69" s="5"/>
      <c r="L69" s="5"/>
      <c r="N69" s="5"/>
      <c r="O69" s="5"/>
      <c r="P69" s="5"/>
      <c r="Q69" s="5"/>
      <c r="S69" s="5"/>
      <c r="T69" s="5"/>
      <c r="U69" s="5"/>
      <c r="V69" s="4">
        <v>0.497</v>
      </c>
      <c r="W69" s="5">
        <f>AVERAGE(V67:V69)</f>
        <v>0.51300000000000001</v>
      </c>
      <c r="X69" s="5"/>
      <c r="Y69" s="5"/>
      <c r="Z69" s="5"/>
      <c r="AA69" s="4">
        <v>3.3839999999999999</v>
      </c>
      <c r="AB69" s="5">
        <f>AVERAGE(AA67:AA69)</f>
        <v>4.3180000000000005</v>
      </c>
      <c r="AC69" s="5"/>
      <c r="AD69" s="5"/>
      <c r="AE69" s="4">
        <v>1.42</v>
      </c>
      <c r="AF69" s="5">
        <f>AVERAGE(AE67:AE69)</f>
        <v>1.4033333333333333</v>
      </c>
    </row>
    <row r="70" spans="1:32" x14ac:dyDescent="0.35">
      <c r="A70" s="47" t="s">
        <v>73</v>
      </c>
      <c r="B70" s="61">
        <v>54.3</v>
      </c>
      <c r="C70" s="61">
        <v>1398</v>
      </c>
    </row>
    <row r="71" spans="1:32" x14ac:dyDescent="0.35">
      <c r="A71" s="47" t="s">
        <v>73</v>
      </c>
      <c r="B71">
        <v>53.2</v>
      </c>
      <c r="C71">
        <v>1431</v>
      </c>
    </row>
    <row r="72" spans="1:32" x14ac:dyDescent="0.35">
      <c r="A72" s="47" t="s">
        <v>73</v>
      </c>
      <c r="B72">
        <v>56</v>
      </c>
      <c r="C72">
        <v>1264</v>
      </c>
      <c r="D72" s="65"/>
      <c r="H72" s="65"/>
      <c r="M72" s="65"/>
      <c r="R72" s="65"/>
      <c r="V72" s="65" t="s">
        <v>160</v>
      </c>
      <c r="AA72" s="65" t="s">
        <v>161</v>
      </c>
      <c r="AE72" s="65" t="s">
        <v>162</v>
      </c>
    </row>
    <row r="73" spans="1:32" x14ac:dyDescent="0.35">
      <c r="A73" s="47" t="s">
        <v>73</v>
      </c>
      <c r="B73">
        <v>54.8</v>
      </c>
      <c r="C73">
        <v>1258</v>
      </c>
      <c r="D73"/>
      <c r="H73"/>
      <c r="M73"/>
      <c r="R73"/>
      <c r="V73">
        <v>0.501</v>
      </c>
      <c r="AA73">
        <v>3.8530000000000002</v>
      </c>
      <c r="AE73">
        <v>1.38</v>
      </c>
    </row>
    <row r="74" spans="1:32" x14ac:dyDescent="0.35">
      <c r="A74"/>
      <c r="D74"/>
      <c r="H74"/>
      <c r="M74"/>
      <c r="R74"/>
      <c r="V74">
        <v>0.58199999999999996</v>
      </c>
      <c r="AA74">
        <v>5.1429999999999998</v>
      </c>
      <c r="AE74">
        <v>1.44</v>
      </c>
    </row>
    <row r="75" spans="1:32" x14ac:dyDescent="0.35">
      <c r="A75"/>
      <c r="D75"/>
      <c r="E75" s="74"/>
      <c r="F75" s="74"/>
      <c r="G75" s="74"/>
      <c r="H75"/>
      <c r="I75" s="75"/>
      <c r="J75" s="75"/>
      <c r="K75" s="75"/>
      <c r="L75" s="75"/>
      <c r="M75"/>
      <c r="N75" s="74"/>
      <c r="O75" s="74"/>
      <c r="P75" s="74"/>
      <c r="Q75" s="74"/>
      <c r="R75"/>
      <c r="S75" s="75"/>
      <c r="T75" s="75"/>
      <c r="U75" s="75"/>
      <c r="V75">
        <v>0.59299999999999997</v>
      </c>
      <c r="W75" s="66">
        <f>AVERAGE(V73:V75)</f>
        <v>0.55866666666666664</v>
      </c>
      <c r="X75" s="66"/>
      <c r="Y75" s="66"/>
      <c r="Z75" s="66"/>
      <c r="AA75">
        <v>5.6890000000000001</v>
      </c>
      <c r="AB75" s="66">
        <f>AVERAGE(AA73:AA75)</f>
        <v>4.8950000000000005</v>
      </c>
      <c r="AC75" s="66"/>
      <c r="AD75" s="66"/>
      <c r="AE75">
        <v>1.36</v>
      </c>
      <c r="AF75" s="3">
        <f>AVERAGE(AE73:AE75)</f>
        <v>1.3933333333333333</v>
      </c>
    </row>
    <row r="76" spans="1:32" x14ac:dyDescent="0.35">
      <c r="A76" s="47"/>
      <c r="D76"/>
      <c r="H76"/>
      <c r="M76"/>
      <c r="R76"/>
      <c r="V76">
        <v>0.48399999999999999</v>
      </c>
      <c r="AA76">
        <v>3.9049999999999998</v>
      </c>
      <c r="AE76">
        <v>1.5</v>
      </c>
      <c r="AF76" s="3"/>
    </row>
    <row r="77" spans="1:32" x14ac:dyDescent="0.35">
      <c r="A77" s="47"/>
      <c r="D77"/>
      <c r="H77"/>
      <c r="M77"/>
      <c r="R77"/>
      <c r="V77">
        <v>0.53400000000000003</v>
      </c>
      <c r="AA77">
        <v>4.2770000000000001</v>
      </c>
      <c r="AE77">
        <v>1.39</v>
      </c>
      <c r="AF77" s="3"/>
    </row>
    <row r="78" spans="1:32" s="4" customFormat="1" x14ac:dyDescent="0.35">
      <c r="A78" s="51"/>
      <c r="B78" s="62"/>
      <c r="C78" s="62"/>
      <c r="E78" s="76"/>
      <c r="F78" s="76"/>
      <c r="G78" s="76"/>
      <c r="I78" s="77"/>
      <c r="J78" s="77"/>
      <c r="K78" s="77"/>
      <c r="L78" s="77"/>
      <c r="N78" s="76"/>
      <c r="O78" s="76"/>
      <c r="P78" s="76"/>
      <c r="Q78" s="76"/>
      <c r="S78" s="77"/>
      <c r="T78" s="77"/>
      <c r="U78" s="77"/>
      <c r="V78" s="4">
        <v>0.46300000000000002</v>
      </c>
      <c r="W78" s="67">
        <f>AVERAGE(V76:V78)</f>
        <v>0.4936666666666667</v>
      </c>
      <c r="X78" s="67"/>
      <c r="Y78" s="67"/>
      <c r="Z78" s="67"/>
      <c r="AA78" s="4">
        <v>2.9</v>
      </c>
      <c r="AB78" s="67">
        <f>AVERAGE(AA76:AA78)</f>
        <v>3.6940000000000004</v>
      </c>
      <c r="AC78" s="67"/>
      <c r="AD78" s="67"/>
      <c r="AE78" s="4">
        <v>1.45</v>
      </c>
      <c r="AF78" s="5">
        <f>AVERAGE(AE76:AE78)</f>
        <v>1.4466666666666665</v>
      </c>
    </row>
    <row r="79" spans="1:32" x14ac:dyDescent="0.35">
      <c r="A79"/>
      <c r="D79"/>
      <c r="E79" s="74"/>
      <c r="F79" s="74"/>
      <c r="G79" s="74"/>
      <c r="H79"/>
      <c r="I79" s="75"/>
      <c r="J79" s="75"/>
      <c r="K79" s="75"/>
      <c r="L79" s="75"/>
      <c r="M79"/>
      <c r="N79" s="74"/>
      <c r="O79" s="74"/>
      <c r="P79" s="74"/>
      <c r="Q79" s="74"/>
      <c r="R79"/>
      <c r="S79" s="75"/>
      <c r="T79" s="75"/>
      <c r="U79" s="75"/>
      <c r="V79">
        <v>0.56399999999999995</v>
      </c>
      <c r="W79" s="66"/>
      <c r="X79" s="66"/>
      <c r="Y79" s="66"/>
      <c r="Z79" s="66"/>
      <c r="AA79">
        <v>4.3719999999999999</v>
      </c>
      <c r="AB79" s="66"/>
      <c r="AC79" s="66"/>
      <c r="AD79" s="66"/>
      <c r="AE79">
        <v>1.45</v>
      </c>
      <c r="AF79" s="3"/>
    </row>
    <row r="80" spans="1:32" x14ac:dyDescent="0.35">
      <c r="A80"/>
      <c r="D80"/>
      <c r="E80" s="74"/>
      <c r="F80" s="74"/>
      <c r="G80" s="74"/>
      <c r="H80"/>
      <c r="I80" s="75"/>
      <c r="J80" s="75"/>
      <c r="K80" s="75"/>
      <c r="L80" s="75"/>
      <c r="M80"/>
      <c r="N80" s="74"/>
      <c r="O80" s="74"/>
      <c r="P80" s="74"/>
      <c r="Q80" s="74"/>
      <c r="R80"/>
      <c r="S80" s="75"/>
      <c r="T80" s="75"/>
      <c r="U80" s="75"/>
      <c r="V80">
        <v>0.56699999999999995</v>
      </c>
      <c r="W80" s="66"/>
      <c r="X80" s="66"/>
      <c r="Y80" s="66"/>
      <c r="Z80" s="66"/>
      <c r="AA80">
        <v>4.5460000000000003</v>
      </c>
      <c r="AB80" s="66"/>
      <c r="AC80" s="66"/>
      <c r="AD80" s="66"/>
      <c r="AE80">
        <v>1.38</v>
      </c>
      <c r="AF80" s="3"/>
    </row>
    <row r="81" spans="1:32" x14ac:dyDescent="0.35">
      <c r="A81"/>
      <c r="D81"/>
      <c r="E81" s="74"/>
      <c r="F81" s="74"/>
      <c r="G81" s="74"/>
      <c r="H81"/>
      <c r="I81" s="75"/>
      <c r="J81" s="75"/>
      <c r="K81" s="75"/>
      <c r="L81" s="75"/>
      <c r="M81"/>
      <c r="N81" s="74"/>
      <c r="O81" s="74"/>
      <c r="P81" s="74"/>
      <c r="Q81" s="74"/>
      <c r="R81"/>
      <c r="S81" s="75"/>
      <c r="T81" s="75"/>
      <c r="U81" s="75"/>
      <c r="V81">
        <v>0.61</v>
      </c>
      <c r="W81" s="66">
        <f>AVERAGE(V79:V81)</f>
        <v>0.58033333333333326</v>
      </c>
      <c r="X81" s="66"/>
      <c r="Y81" s="66"/>
      <c r="Z81" s="66"/>
      <c r="AA81">
        <v>5.3659999999999997</v>
      </c>
      <c r="AB81" s="66">
        <f>AVERAGE(AA79:AA81)</f>
        <v>4.761333333333333</v>
      </c>
      <c r="AC81" s="66"/>
      <c r="AD81" s="66"/>
      <c r="AE81">
        <v>1.36</v>
      </c>
      <c r="AF81" s="3">
        <f>AVERAGE(AE79:AE81)</f>
        <v>1.3966666666666667</v>
      </c>
    </row>
    <row r="82" spans="1:32" x14ac:dyDescent="0.35">
      <c r="A82" s="47"/>
      <c r="D82"/>
      <c r="H82"/>
      <c r="M82"/>
      <c r="R82"/>
      <c r="V82">
        <v>0.53900000000000003</v>
      </c>
      <c r="AA82">
        <v>4.7729999999999997</v>
      </c>
      <c r="AE82">
        <v>1.39</v>
      </c>
      <c r="AF82" s="3"/>
    </row>
    <row r="83" spans="1:32" x14ac:dyDescent="0.35">
      <c r="A83" s="58"/>
      <c r="D83"/>
      <c r="H83"/>
      <c r="M83"/>
      <c r="R83"/>
      <c r="V83">
        <v>0.55900000000000005</v>
      </c>
      <c r="AA83">
        <v>4.859</v>
      </c>
      <c r="AE83">
        <v>1.42</v>
      </c>
      <c r="AF83" s="3"/>
    </row>
    <row r="84" spans="1:32" s="4" customFormat="1" x14ac:dyDescent="0.35">
      <c r="A84" s="51"/>
      <c r="B84" s="62"/>
      <c r="C84" s="62"/>
      <c r="E84" s="76"/>
      <c r="F84" s="76"/>
      <c r="G84" s="76"/>
      <c r="I84" s="77"/>
      <c r="J84" s="77"/>
      <c r="K84" s="77"/>
      <c r="L84" s="77"/>
      <c r="N84" s="76"/>
      <c r="O84" s="76"/>
      <c r="P84" s="76"/>
      <c r="Q84" s="76"/>
      <c r="S84" s="77"/>
      <c r="T84" s="77"/>
      <c r="U84" s="77"/>
      <c r="V84" s="4">
        <v>0.55000000000000004</v>
      </c>
      <c r="W84" s="67">
        <f>AVERAGE(V82:V84)</f>
        <v>0.54933333333333334</v>
      </c>
      <c r="X84" s="67"/>
      <c r="Y84" s="67"/>
      <c r="Z84" s="67"/>
      <c r="AA84" s="4">
        <v>3.8340000000000001</v>
      </c>
      <c r="AB84" s="67">
        <f>AVERAGE(AA82:AA84)</f>
        <v>4.4886666666666661</v>
      </c>
      <c r="AC84" s="67"/>
      <c r="AD84" s="67"/>
      <c r="AE84" s="4">
        <v>1.39</v>
      </c>
      <c r="AF84" s="5">
        <f>AVERAGE(AE82:AE84)</f>
        <v>1.3999999999999997</v>
      </c>
    </row>
    <row r="85" spans="1:32" x14ac:dyDescent="0.35">
      <c r="A85"/>
      <c r="D85"/>
      <c r="E85" s="74"/>
      <c r="F85" s="74"/>
      <c r="G85" s="74"/>
      <c r="H85"/>
      <c r="I85" s="75"/>
      <c r="J85" s="75"/>
      <c r="K85" s="75"/>
      <c r="L85" s="75"/>
      <c r="M85"/>
      <c r="N85" s="74"/>
      <c r="O85" s="74"/>
      <c r="P85" s="74"/>
      <c r="Q85" s="74"/>
      <c r="R85"/>
      <c r="S85" s="75"/>
      <c r="T85" s="75"/>
      <c r="U85" s="75"/>
      <c r="V85">
        <v>0.46899999999999997</v>
      </c>
      <c r="W85" s="66"/>
      <c r="X85" s="66"/>
      <c r="Y85" s="66"/>
      <c r="Z85" s="66"/>
      <c r="AA85">
        <v>2.8130000000000002</v>
      </c>
      <c r="AB85" s="66"/>
      <c r="AC85" s="66"/>
      <c r="AD85" s="66"/>
      <c r="AE85">
        <v>1.41</v>
      </c>
      <c r="AF85" s="3"/>
    </row>
    <row r="86" spans="1:32" x14ac:dyDescent="0.35">
      <c r="A86"/>
      <c r="D86"/>
      <c r="E86" s="74"/>
      <c r="F86" s="74"/>
      <c r="G86" s="74"/>
      <c r="H86"/>
      <c r="I86" s="75"/>
      <c r="J86" s="75"/>
      <c r="K86" s="75"/>
      <c r="L86" s="75"/>
      <c r="M86"/>
      <c r="N86" s="74"/>
      <c r="O86" s="74"/>
      <c r="P86" s="74"/>
      <c r="Q86" s="74"/>
      <c r="R86"/>
      <c r="S86" s="75"/>
      <c r="T86" s="75"/>
      <c r="U86" s="75"/>
      <c r="V86">
        <v>0.54</v>
      </c>
      <c r="W86" s="66"/>
      <c r="X86" s="66"/>
      <c r="Y86" s="66"/>
      <c r="Z86" s="66"/>
      <c r="AA86">
        <v>3.3250000000000002</v>
      </c>
      <c r="AB86" s="66"/>
      <c r="AC86" s="66"/>
      <c r="AD86" s="66"/>
      <c r="AE86">
        <v>1.41</v>
      </c>
      <c r="AF86" s="3"/>
    </row>
    <row r="87" spans="1:32" x14ac:dyDescent="0.35">
      <c r="A87"/>
      <c r="D87"/>
      <c r="E87" s="74"/>
      <c r="F87" s="74"/>
      <c r="G87" s="74"/>
      <c r="H87"/>
      <c r="I87" s="75"/>
      <c r="J87" s="75"/>
      <c r="K87" s="75"/>
      <c r="L87" s="75"/>
      <c r="M87"/>
      <c r="N87" s="74"/>
      <c r="O87" s="74"/>
      <c r="P87" s="74"/>
      <c r="Q87" s="74"/>
      <c r="R87"/>
      <c r="S87" s="75"/>
      <c r="T87" s="75"/>
      <c r="U87" s="75"/>
      <c r="V87">
        <v>0.56000000000000005</v>
      </c>
      <c r="W87" s="66">
        <f>AVERAGE(V85:V87)</f>
        <v>0.52300000000000002</v>
      </c>
      <c r="X87" s="66"/>
      <c r="Y87" s="66"/>
      <c r="Z87" s="66"/>
      <c r="AA87">
        <v>5.3760000000000003</v>
      </c>
      <c r="AB87" s="66">
        <f>AVERAGE(AA85:AA87)</f>
        <v>3.8379999999999996</v>
      </c>
      <c r="AC87" s="66"/>
      <c r="AD87" s="66"/>
      <c r="AE87">
        <v>1.37</v>
      </c>
      <c r="AF87" s="3">
        <f>AVERAGE(AE85:AE87)</f>
        <v>1.3966666666666665</v>
      </c>
    </row>
    <row r="88" spans="1:32" x14ac:dyDescent="0.35">
      <c r="A88" s="47"/>
      <c r="D88"/>
      <c r="H88"/>
      <c r="M88"/>
      <c r="R88"/>
      <c r="V88">
        <v>0.52600000000000002</v>
      </c>
      <c r="AA88">
        <v>6.9269999999999996</v>
      </c>
      <c r="AE88">
        <v>1.42</v>
      </c>
      <c r="AF88" s="3"/>
    </row>
    <row r="89" spans="1:32" x14ac:dyDescent="0.35">
      <c r="A89" s="47"/>
      <c r="D89"/>
      <c r="H89"/>
      <c r="M89"/>
      <c r="R89"/>
      <c r="V89">
        <v>0.48499999999999999</v>
      </c>
      <c r="AA89">
        <v>2.786</v>
      </c>
      <c r="AE89">
        <v>1.38</v>
      </c>
      <c r="AF89" s="3"/>
    </row>
    <row r="90" spans="1:32" s="4" customFormat="1" x14ac:dyDescent="0.35">
      <c r="A90" s="51"/>
      <c r="B90" s="62"/>
      <c r="C90" s="62"/>
      <c r="E90" s="76"/>
      <c r="F90" s="76"/>
      <c r="G90" s="76"/>
      <c r="I90" s="77"/>
      <c r="J90" s="77"/>
      <c r="K90" s="77"/>
      <c r="L90" s="77"/>
      <c r="N90" s="76"/>
      <c r="O90" s="76"/>
      <c r="P90" s="76"/>
      <c r="Q90" s="76"/>
      <c r="S90" s="77"/>
      <c r="T90" s="77"/>
      <c r="U90" s="77"/>
      <c r="V90" s="4">
        <v>0.60199999999999998</v>
      </c>
      <c r="W90" s="67">
        <f>AVERAGE(V88:V90)</f>
        <v>0.53766666666666663</v>
      </c>
      <c r="X90" s="67"/>
      <c r="Y90" s="67"/>
      <c r="Z90" s="67"/>
      <c r="AA90" s="4">
        <v>5.9989999999999997</v>
      </c>
      <c r="AB90" s="67">
        <f>AVERAGE(AA88:AA90)</f>
        <v>5.237333333333333</v>
      </c>
      <c r="AC90" s="67"/>
      <c r="AD90" s="67"/>
      <c r="AE90" s="4">
        <v>1.35</v>
      </c>
      <c r="AF90" s="5">
        <f>AVERAGE(AE88:AE90)</f>
        <v>1.3833333333333335</v>
      </c>
    </row>
    <row r="91" spans="1:32" x14ac:dyDescent="0.35">
      <c r="A91"/>
      <c r="D91"/>
      <c r="E91" s="74"/>
      <c r="F91" s="74"/>
      <c r="G91" s="74"/>
      <c r="H91"/>
      <c r="I91" s="75"/>
      <c r="J91" s="75"/>
      <c r="K91" s="75"/>
      <c r="L91" s="75"/>
      <c r="M91"/>
      <c r="N91" s="74"/>
      <c r="O91" s="74"/>
      <c r="P91" s="74"/>
      <c r="Q91" s="74"/>
      <c r="R91"/>
      <c r="S91" s="75"/>
      <c r="T91" s="75"/>
      <c r="U91" s="75"/>
      <c r="V91">
        <v>0.60799999999999998</v>
      </c>
      <c r="W91" s="66"/>
      <c r="X91" s="66"/>
      <c r="Y91" s="66"/>
      <c r="Z91" s="66"/>
      <c r="AA91">
        <v>5.4429999999999996</v>
      </c>
      <c r="AB91" s="66"/>
      <c r="AC91" s="66"/>
      <c r="AD91" s="66"/>
      <c r="AE91">
        <v>1.37</v>
      </c>
      <c r="AF91" s="3"/>
    </row>
    <row r="92" spans="1:32" x14ac:dyDescent="0.35">
      <c r="A92"/>
      <c r="D92"/>
      <c r="E92" s="74"/>
      <c r="F92" s="74"/>
      <c r="G92" s="74"/>
      <c r="H92"/>
      <c r="I92" s="75"/>
      <c r="J92" s="75"/>
      <c r="K92" s="75"/>
      <c r="L92" s="75"/>
      <c r="M92"/>
      <c r="N92" s="74"/>
      <c r="O92" s="74"/>
      <c r="P92" s="74"/>
      <c r="Q92" s="74"/>
      <c r="R92"/>
      <c r="S92" s="75"/>
      <c r="T92" s="75"/>
      <c r="U92" s="75"/>
      <c r="V92">
        <v>0.499</v>
      </c>
      <c r="W92" s="66"/>
      <c r="X92" s="66"/>
      <c r="Y92" s="66"/>
      <c r="Z92" s="66"/>
      <c r="AA92">
        <v>3.6019999999999999</v>
      </c>
      <c r="AB92" s="66"/>
      <c r="AC92" s="66"/>
      <c r="AD92" s="66"/>
      <c r="AE92">
        <v>1.41</v>
      </c>
      <c r="AF92" s="3"/>
    </row>
    <row r="93" spans="1:32" x14ac:dyDescent="0.35">
      <c r="A93"/>
      <c r="D93"/>
      <c r="E93" s="74"/>
      <c r="F93" s="74"/>
      <c r="G93" s="74"/>
      <c r="H93"/>
      <c r="I93" s="75"/>
      <c r="J93" s="75"/>
      <c r="K93" s="75"/>
      <c r="L93" s="75"/>
      <c r="M93"/>
      <c r="N93" s="74"/>
      <c r="O93" s="74"/>
      <c r="P93" s="74"/>
      <c r="Q93" s="74"/>
      <c r="R93"/>
      <c r="S93" s="75"/>
      <c r="T93" s="75"/>
      <c r="U93" s="75"/>
      <c r="V93">
        <v>0.55400000000000005</v>
      </c>
      <c r="W93" s="66">
        <f>AVERAGE(V91:V93)</f>
        <v>0.55366666666666664</v>
      </c>
      <c r="X93" s="66"/>
      <c r="Y93" s="66"/>
      <c r="Z93" s="66"/>
      <c r="AA93">
        <v>4.08</v>
      </c>
      <c r="AB93" s="66">
        <f>AVERAGE(AA91:AA93)</f>
        <v>4.375</v>
      </c>
      <c r="AC93" s="66"/>
      <c r="AD93" s="66"/>
      <c r="AE93">
        <v>1.42</v>
      </c>
      <c r="AF93" s="3">
        <f>AVERAGE(AE91:AE93)</f>
        <v>1.4000000000000001</v>
      </c>
    </row>
    <row r="94" spans="1:32" x14ac:dyDescent="0.35">
      <c r="A94" s="47"/>
      <c r="D94"/>
      <c r="H94"/>
      <c r="M94"/>
      <c r="R94"/>
      <c r="V94">
        <v>0.503</v>
      </c>
      <c r="AA94">
        <v>3.64</v>
      </c>
      <c r="AE94">
        <v>1.41</v>
      </c>
      <c r="AF94" s="3"/>
    </row>
    <row r="95" spans="1:32" x14ac:dyDescent="0.35">
      <c r="A95" s="47"/>
      <c r="D95"/>
      <c r="H95"/>
      <c r="M95"/>
      <c r="R95"/>
      <c r="V95">
        <v>0.52700000000000002</v>
      </c>
      <c r="AA95">
        <v>5.1749999999999998</v>
      </c>
      <c r="AE95">
        <v>1.39</v>
      </c>
      <c r="AF95" s="3"/>
    </row>
    <row r="96" spans="1:32" s="4" customFormat="1" x14ac:dyDescent="0.35">
      <c r="A96" s="51"/>
      <c r="B96" s="62"/>
      <c r="C96" s="62"/>
      <c r="E96" s="76"/>
      <c r="F96" s="76"/>
      <c r="G96" s="76"/>
      <c r="I96" s="77"/>
      <c r="J96" s="77"/>
      <c r="K96" s="77"/>
      <c r="L96" s="77"/>
      <c r="N96" s="76"/>
      <c r="O96" s="76"/>
      <c r="P96" s="76"/>
      <c r="Q96" s="76"/>
      <c r="S96" s="77"/>
      <c r="T96" s="77"/>
      <c r="U96" s="77"/>
      <c r="V96" s="4">
        <v>0.48</v>
      </c>
      <c r="W96" s="67">
        <f>AVERAGE(V94:V96)</f>
        <v>0.5033333333333333</v>
      </c>
      <c r="X96" s="67"/>
      <c r="Y96" s="67"/>
      <c r="Z96" s="67"/>
      <c r="AA96" s="4">
        <v>2.8079999999999998</v>
      </c>
      <c r="AB96" s="67">
        <f>AVERAGE(AA94:AA96)</f>
        <v>3.874333333333333</v>
      </c>
      <c r="AC96" s="67"/>
      <c r="AD96" s="67"/>
      <c r="AE96" s="4">
        <v>1.42</v>
      </c>
      <c r="AF96" s="5">
        <f>AVERAGE(AE94:AE96)</f>
        <v>1.4066666666666665</v>
      </c>
    </row>
    <row r="98" spans="1:34" s="1" customFormat="1" x14ac:dyDescent="0.35">
      <c r="A98" s="44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</row>
    <row r="99" spans="1:34" x14ac:dyDescent="0.35"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</row>
    <row r="100" spans="1:34" x14ac:dyDescent="0.35"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</row>
    <row r="101" spans="1:34" x14ac:dyDescent="0.35">
      <c r="D101" s="74"/>
      <c r="E101" s="75"/>
      <c r="F101" s="75"/>
      <c r="G101" s="75"/>
      <c r="H101" s="74"/>
      <c r="I101" s="75"/>
      <c r="J101" s="75"/>
      <c r="K101" s="75"/>
      <c r="L101" s="75"/>
      <c r="M101" s="66"/>
      <c r="N101" s="66"/>
      <c r="O101" s="66"/>
      <c r="P101" s="66"/>
      <c r="Q101" s="66"/>
      <c r="R101" s="61"/>
    </row>
    <row r="102" spans="1:34" x14ac:dyDescent="0.35"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</row>
    <row r="103" spans="1:34" x14ac:dyDescent="0.35"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</row>
    <row r="104" spans="1:34" x14ac:dyDescent="0.35"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</row>
    <row r="105" spans="1:34" x14ac:dyDescent="0.35">
      <c r="D105" s="74"/>
      <c r="E105" s="75"/>
      <c r="F105" s="75"/>
      <c r="G105" s="75"/>
      <c r="H105" s="74"/>
      <c r="I105" s="75"/>
      <c r="J105" s="75"/>
      <c r="K105" s="75"/>
      <c r="L105" s="75"/>
      <c r="M105" s="66"/>
      <c r="N105" s="66"/>
      <c r="O105" s="66"/>
      <c r="P105" s="66"/>
      <c r="Q105" s="66"/>
      <c r="R105" s="61"/>
    </row>
    <row r="106" spans="1:34" x14ac:dyDescent="0.35"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</row>
    <row r="107" spans="1:34" x14ac:dyDescent="0.35"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</row>
    <row r="108" spans="1:34" x14ac:dyDescent="0.35"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</row>
    <row r="109" spans="1:34" x14ac:dyDescent="0.35">
      <c r="D109" s="74"/>
      <c r="E109" s="75"/>
      <c r="F109" s="75"/>
      <c r="G109" s="75"/>
      <c r="H109" s="74"/>
      <c r="I109" s="75"/>
      <c r="J109" s="75"/>
      <c r="K109" s="75"/>
      <c r="L109" s="75"/>
      <c r="M109" s="66"/>
      <c r="N109" s="66"/>
      <c r="O109" s="66"/>
      <c r="P109" s="66"/>
      <c r="Q109" s="66"/>
      <c r="R109" s="61"/>
    </row>
    <row r="110" spans="1:34" x14ac:dyDescent="0.35"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</row>
    <row r="111" spans="1:34" x14ac:dyDescent="0.35"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</row>
    <row r="112" spans="1:34" s="48" customFormat="1" x14ac:dyDescent="0.35"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AF112"/>
      <c r="AG112"/>
      <c r="AH112"/>
    </row>
    <row r="113" spans="4:34" s="48" customFormat="1" x14ac:dyDescent="0.35">
      <c r="D113" s="74"/>
      <c r="E113" s="75"/>
      <c r="F113" s="75"/>
      <c r="G113" s="75"/>
      <c r="H113" s="74"/>
      <c r="I113" s="75"/>
      <c r="J113" s="75"/>
      <c r="K113" s="75"/>
      <c r="L113" s="75"/>
      <c r="M113" s="66"/>
      <c r="N113" s="66"/>
      <c r="O113" s="66"/>
      <c r="P113" s="66"/>
      <c r="Q113" s="66"/>
      <c r="R113" s="61"/>
      <c r="AF113"/>
      <c r="AG113"/>
      <c r="AH113"/>
    </row>
    <row r="114" spans="4:34" s="48" customFormat="1" x14ac:dyDescent="0.35"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AF114"/>
      <c r="AG114"/>
      <c r="AH114"/>
    </row>
    <row r="117" spans="4:34" s="48" customFormat="1" x14ac:dyDescent="0.35">
      <c r="AF117"/>
      <c r="AG117"/>
      <c r="AH117"/>
    </row>
    <row r="118" spans="4:34" s="48" customFormat="1" x14ac:dyDescent="0.35"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AF118"/>
      <c r="AG118"/>
      <c r="AH118"/>
    </row>
    <row r="119" spans="4:34" s="48" customFormat="1" x14ac:dyDescent="0.35"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AF119"/>
      <c r="AG119"/>
      <c r="AH119"/>
    </row>
    <row r="120" spans="4:34" s="48" customFormat="1" x14ac:dyDescent="0.35"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AF120"/>
      <c r="AG120"/>
      <c r="AH120"/>
    </row>
    <row r="121" spans="4:34" s="48" customFormat="1" x14ac:dyDescent="0.35"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AF121"/>
      <c r="AG121"/>
      <c r="AH121"/>
    </row>
  </sheetData>
  <autoFilter ref="A16:AH42" xr:uid="{2243013B-F5DB-5D4A-B6DE-430C9F6768E6}">
    <sortState xmlns:xlrd2="http://schemas.microsoft.com/office/spreadsheetml/2017/richdata2" ref="A17:AH42">
      <sortCondition ref="B16:B42"/>
    </sortState>
  </autoFilter>
  <pageMargins left="0.7" right="0.7" top="0.75" bottom="0.75" header="0.3" footer="0.3"/>
  <pageSetup paperSize="9" orientation="portrait" horizontalDpi="0" verticalDpi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EEAEF-10FA-4063-84C7-AEC29E397C77}">
  <sheetPr codeName="XLSTAT_20240328_124446_1">
    <tabColor rgb="FF007800"/>
  </sheetPr>
  <dimension ref="B1:J301"/>
  <sheetViews>
    <sheetView showGridLines="0" topLeftCell="A282" zoomScaleNormal="100" workbookViewId="0">
      <selection activeCell="I292" sqref="I292"/>
    </sheetView>
  </sheetViews>
  <sheetFormatPr defaultRowHeight="15.5" x14ac:dyDescent="0.35"/>
  <cols>
    <col min="1" max="1" width="4.58203125" customWidth="1"/>
    <col min="2" max="2" width="8.6640625" customWidth="1"/>
    <col min="3" max="3" width="9.6640625" bestFit="1" customWidth="1"/>
    <col min="4" max="4" width="10.25" bestFit="1" customWidth="1"/>
    <col min="5" max="5" width="9.25" bestFit="1" customWidth="1"/>
  </cols>
  <sheetData>
    <row r="1" spans="2:9" x14ac:dyDescent="0.35">
      <c r="B1" t="s">
        <v>473</v>
      </c>
    </row>
    <row r="2" spans="2:9" x14ac:dyDescent="0.35">
      <c r="B2" t="s">
        <v>456</v>
      </c>
    </row>
    <row r="3" spans="2:9" x14ac:dyDescent="0.35">
      <c r="B3" t="s">
        <v>322</v>
      </c>
    </row>
    <row r="4" spans="2:9" x14ac:dyDescent="0.35">
      <c r="B4" t="s">
        <v>178</v>
      </c>
    </row>
    <row r="5" spans="2:9" x14ac:dyDescent="0.35">
      <c r="B5" t="s">
        <v>179</v>
      </c>
    </row>
    <row r="6" spans="2:9" x14ac:dyDescent="0.35">
      <c r="B6" t="s">
        <v>180</v>
      </c>
    </row>
    <row r="7" spans="2:9" x14ac:dyDescent="0.35">
      <c r="B7" t="s">
        <v>181</v>
      </c>
    </row>
    <row r="8" spans="2:9" ht="38" customHeight="1" x14ac:dyDescent="0.35"/>
    <row r="9" spans="2:9" ht="16" customHeight="1" x14ac:dyDescent="0.35">
      <c r="B9" s="58"/>
    </row>
    <row r="12" spans="2:9" x14ac:dyDescent="0.35">
      <c r="B12" s="178" t="s">
        <v>182</v>
      </c>
    </row>
    <row r="13" spans="2:9" ht="16" thickBot="1" x14ac:dyDescent="0.4"/>
    <row r="14" spans="2:9" ht="31" customHeight="1" x14ac:dyDescent="0.35">
      <c r="B14" s="180" t="s">
        <v>183</v>
      </c>
      <c r="C14" s="181" t="s">
        <v>184</v>
      </c>
      <c r="D14" s="181" t="s">
        <v>185</v>
      </c>
      <c r="E14" s="181" t="s">
        <v>186</v>
      </c>
      <c r="F14" s="181" t="s">
        <v>187</v>
      </c>
      <c r="G14" s="181" t="s">
        <v>188</v>
      </c>
      <c r="H14" s="181" t="s">
        <v>189</v>
      </c>
      <c r="I14" s="181" t="s">
        <v>190</v>
      </c>
    </row>
    <row r="15" spans="2:9" ht="16" thickBot="1" x14ac:dyDescent="0.4">
      <c r="B15" s="182" t="s">
        <v>457</v>
      </c>
      <c r="C15" s="183">
        <v>24</v>
      </c>
      <c r="D15" s="183">
        <v>0</v>
      </c>
      <c r="E15" s="183">
        <v>24</v>
      </c>
      <c r="F15" s="86">
        <v>996</v>
      </c>
      <c r="G15" s="86">
        <v>1431</v>
      </c>
      <c r="H15" s="86">
        <v>1252.9583333333335</v>
      </c>
      <c r="I15" s="86">
        <v>98.535131305789989</v>
      </c>
    </row>
    <row r="18" spans="2:7" x14ac:dyDescent="0.35">
      <c r="B18" s="178" t="s">
        <v>191</v>
      </c>
    </row>
    <row r="19" spans="2:7" ht="16" thickBot="1" x14ac:dyDescent="0.4"/>
    <row r="20" spans="2:7" ht="31" x14ac:dyDescent="0.35">
      <c r="B20" s="181" t="s">
        <v>183</v>
      </c>
      <c r="C20" s="181" t="s">
        <v>193</v>
      </c>
      <c r="D20" s="181" t="s">
        <v>194</v>
      </c>
      <c r="E20" s="181" t="s">
        <v>195</v>
      </c>
      <c r="F20" s="181" t="s">
        <v>196</v>
      </c>
    </row>
    <row r="21" spans="2:7" x14ac:dyDescent="0.35">
      <c r="B21" s="187" t="s">
        <v>319</v>
      </c>
      <c r="C21" s="94" t="s">
        <v>70</v>
      </c>
      <c r="D21" s="184">
        <v>6</v>
      </c>
      <c r="E21" s="184">
        <v>6</v>
      </c>
      <c r="F21" s="97">
        <v>25</v>
      </c>
    </row>
    <row r="22" spans="2:7" x14ac:dyDescent="0.35">
      <c r="B22" s="188" t="s">
        <v>192</v>
      </c>
      <c r="C22" s="95" t="s">
        <v>73</v>
      </c>
      <c r="D22" s="185">
        <v>6</v>
      </c>
      <c r="E22" s="185">
        <v>6</v>
      </c>
      <c r="F22" s="98">
        <v>25</v>
      </c>
    </row>
    <row r="23" spans="2:7" x14ac:dyDescent="0.35">
      <c r="B23" s="188" t="s">
        <v>192</v>
      </c>
      <c r="C23" s="95" t="s">
        <v>71</v>
      </c>
      <c r="D23" s="185">
        <v>6</v>
      </c>
      <c r="E23" s="185">
        <v>6</v>
      </c>
      <c r="F23" s="98">
        <v>25</v>
      </c>
    </row>
    <row r="24" spans="2:7" ht="16" thickBot="1" x14ac:dyDescent="0.4">
      <c r="B24" s="189" t="s">
        <v>192</v>
      </c>
      <c r="C24" s="96" t="s">
        <v>72</v>
      </c>
      <c r="D24" s="186">
        <v>6</v>
      </c>
      <c r="E24" s="186">
        <v>6</v>
      </c>
      <c r="F24" s="99">
        <v>25</v>
      </c>
    </row>
    <row r="25" spans="2:7" x14ac:dyDescent="0.35">
      <c r="B25" s="100"/>
      <c r="C25" s="100"/>
      <c r="D25" s="100"/>
      <c r="E25" s="100"/>
      <c r="F25" s="100"/>
    </row>
    <row r="27" spans="2:7" x14ac:dyDescent="0.35">
      <c r="B27" s="1" t="s">
        <v>197</v>
      </c>
    </row>
    <row r="28" spans="2:7" ht="16" thickBot="1" x14ac:dyDescent="0.4"/>
    <row r="29" spans="2:7" ht="31" x14ac:dyDescent="0.35">
      <c r="B29" s="180"/>
      <c r="C29" s="102" t="s">
        <v>323</v>
      </c>
      <c r="D29" s="102" t="s">
        <v>324</v>
      </c>
      <c r="E29" s="102" t="s">
        <v>325</v>
      </c>
      <c r="F29" s="102" t="s">
        <v>326</v>
      </c>
      <c r="G29" s="103" t="s">
        <v>457</v>
      </c>
    </row>
    <row r="30" spans="2:7" x14ac:dyDescent="0.35">
      <c r="B30" s="191" t="s">
        <v>323</v>
      </c>
      <c r="C30" s="193">
        <v>1</v>
      </c>
      <c r="D30" s="106">
        <v>-0.33333333333333331</v>
      </c>
      <c r="E30" s="106">
        <v>-0.33333333333333331</v>
      </c>
      <c r="F30" s="106">
        <v>-0.33333333333333331</v>
      </c>
      <c r="G30" s="107">
        <v>-0.17631860775627564</v>
      </c>
    </row>
    <row r="31" spans="2:7" x14ac:dyDescent="0.35">
      <c r="B31" s="190" t="s">
        <v>324</v>
      </c>
      <c r="C31" s="108">
        <v>-0.33333333333333331</v>
      </c>
      <c r="D31" s="194">
        <v>1</v>
      </c>
      <c r="E31" s="108">
        <v>-0.33333333333333331</v>
      </c>
      <c r="F31" s="108">
        <v>-0.33333333333333331</v>
      </c>
      <c r="G31" s="109">
        <v>0.37832436770335176</v>
      </c>
    </row>
    <row r="32" spans="2:7" x14ac:dyDescent="0.35">
      <c r="B32" s="190" t="s">
        <v>325</v>
      </c>
      <c r="C32" s="108">
        <v>-0.33333333333333331</v>
      </c>
      <c r="D32" s="108">
        <v>-0.33333333333333331</v>
      </c>
      <c r="E32" s="194">
        <v>1</v>
      </c>
      <c r="F32" s="108">
        <v>-0.33333333333333331</v>
      </c>
      <c r="G32" s="109">
        <v>-0.35887196118993137</v>
      </c>
    </row>
    <row r="33" spans="2:7" x14ac:dyDescent="0.35">
      <c r="B33" s="190" t="s">
        <v>326</v>
      </c>
      <c r="C33" s="108">
        <v>-0.33333333333333331</v>
      </c>
      <c r="D33" s="108">
        <v>-0.33333333333333331</v>
      </c>
      <c r="E33" s="108">
        <v>-0.33333333333333331</v>
      </c>
      <c r="F33" s="194">
        <v>1</v>
      </c>
      <c r="G33" s="109">
        <v>0.15686620124285264</v>
      </c>
    </row>
    <row r="34" spans="2:7" ht="16" thickBot="1" x14ac:dyDescent="0.4">
      <c r="B34" s="192" t="s">
        <v>457</v>
      </c>
      <c r="C34" s="110">
        <v>-0.17631860775627564</v>
      </c>
      <c r="D34" s="110">
        <v>0.37832436770335176</v>
      </c>
      <c r="E34" s="110">
        <v>-0.35887196118993137</v>
      </c>
      <c r="F34" s="110">
        <v>0.15686620124285264</v>
      </c>
      <c r="G34" s="195">
        <v>1</v>
      </c>
    </row>
    <row r="37" spans="2:7" x14ac:dyDescent="0.35">
      <c r="B37" s="1" t="s">
        <v>458</v>
      </c>
    </row>
    <row r="39" spans="2:7" x14ac:dyDescent="0.35">
      <c r="B39" s="178" t="s">
        <v>459</v>
      </c>
    </row>
    <row r="40" spans="2:7" ht="16" thickBot="1" x14ac:dyDescent="0.4"/>
    <row r="41" spans="2:7" x14ac:dyDescent="0.35">
      <c r="B41" s="196" t="s">
        <v>184</v>
      </c>
      <c r="C41" s="198">
        <v>24</v>
      </c>
    </row>
    <row r="42" spans="2:7" x14ac:dyDescent="0.35">
      <c r="B42" s="179" t="s">
        <v>205</v>
      </c>
      <c r="C42" s="185">
        <v>24</v>
      </c>
    </row>
    <row r="43" spans="2:7" x14ac:dyDescent="0.35">
      <c r="B43" s="179" t="s">
        <v>206</v>
      </c>
      <c r="C43" s="185">
        <v>20</v>
      </c>
    </row>
    <row r="44" spans="2:7" x14ac:dyDescent="0.35">
      <c r="B44" s="179" t="s">
        <v>207</v>
      </c>
      <c r="C44" s="98">
        <v>0.24571025119494283</v>
      </c>
    </row>
    <row r="45" spans="2:7" x14ac:dyDescent="0.35">
      <c r="B45" s="179" t="s">
        <v>208</v>
      </c>
      <c r="C45" s="98">
        <v>0.13256678887418424</v>
      </c>
    </row>
    <row r="46" spans="2:7" x14ac:dyDescent="0.35">
      <c r="B46" s="179" t="s">
        <v>209</v>
      </c>
      <c r="C46" s="98">
        <v>8422.0583333333288</v>
      </c>
    </row>
    <row r="47" spans="2:7" x14ac:dyDescent="0.35">
      <c r="B47" s="179" t="s">
        <v>210</v>
      </c>
      <c r="C47" s="98">
        <v>91.771773075021983</v>
      </c>
    </row>
    <row r="48" spans="2:7" x14ac:dyDescent="0.35">
      <c r="B48" s="179" t="s">
        <v>211</v>
      </c>
      <c r="C48" s="98">
        <v>5.2837515067813863</v>
      </c>
    </row>
    <row r="49" spans="2:8" x14ac:dyDescent="0.35">
      <c r="B49" s="179" t="s">
        <v>212</v>
      </c>
      <c r="C49" s="98">
        <v>1.9374476614155738</v>
      </c>
    </row>
    <row r="50" spans="2:8" x14ac:dyDescent="0.35">
      <c r="B50" s="179" t="s">
        <v>213</v>
      </c>
      <c r="C50" s="98">
        <v>4</v>
      </c>
    </row>
    <row r="51" spans="2:8" x14ac:dyDescent="0.35">
      <c r="B51" s="179" t="s">
        <v>214</v>
      </c>
      <c r="C51" s="98">
        <v>220.55091147699332</v>
      </c>
    </row>
    <row r="52" spans="2:8" x14ac:dyDescent="0.35">
      <c r="B52" s="179" t="s">
        <v>215</v>
      </c>
      <c r="C52" s="98">
        <v>222.65617463488806</v>
      </c>
    </row>
    <row r="53" spans="2:8" x14ac:dyDescent="0.35">
      <c r="B53" s="179" t="s">
        <v>216</v>
      </c>
      <c r="C53" s="98">
        <v>225.26312679838512</v>
      </c>
    </row>
    <row r="54" spans="2:8" ht="16" thickBot="1" x14ac:dyDescent="0.4">
      <c r="B54" s="197" t="s">
        <v>217</v>
      </c>
      <c r="C54" s="99">
        <v>1.0560056483270801</v>
      </c>
    </row>
    <row r="57" spans="2:8" x14ac:dyDescent="0.35">
      <c r="B57" s="199" t="s">
        <v>460</v>
      </c>
    </row>
    <row r="58" spans="2:8" ht="16" thickBot="1" x14ac:dyDescent="0.4"/>
    <row r="59" spans="2:8" ht="46.5" x14ac:dyDescent="0.35">
      <c r="B59" s="180" t="s">
        <v>219</v>
      </c>
      <c r="C59" s="181" t="s">
        <v>206</v>
      </c>
      <c r="D59" s="181" t="s">
        <v>220</v>
      </c>
      <c r="E59" s="181" t="s">
        <v>221</v>
      </c>
      <c r="F59" s="181" t="s">
        <v>222</v>
      </c>
      <c r="G59" s="181" t="s">
        <v>223</v>
      </c>
      <c r="H59" s="181" t="s">
        <v>224</v>
      </c>
    </row>
    <row r="60" spans="2:8" x14ac:dyDescent="0.35">
      <c r="B60" s="200" t="s">
        <v>225</v>
      </c>
      <c r="C60" s="97">
        <v>3</v>
      </c>
      <c r="D60" s="97">
        <v>54869.791666666744</v>
      </c>
      <c r="E60" s="97">
        <v>18289.93055555558</v>
      </c>
      <c r="F60" s="97">
        <v>2.1716698972704327</v>
      </c>
      <c r="G60" s="118">
        <v>0.12311748738871933</v>
      </c>
      <c r="H60" s="94" t="s">
        <v>332</v>
      </c>
    </row>
    <row r="61" spans="2:8" x14ac:dyDescent="0.35">
      <c r="B61" s="179" t="s">
        <v>226</v>
      </c>
      <c r="C61" s="98">
        <v>20</v>
      </c>
      <c r="D61" s="98">
        <v>168441.16666666657</v>
      </c>
      <c r="E61" s="98">
        <v>8422.0583333333288</v>
      </c>
      <c r="F61" s="98"/>
      <c r="G61" s="121"/>
      <c r="H61" s="95" t="s">
        <v>192</v>
      </c>
    </row>
    <row r="62" spans="2:8" ht="16" thickBot="1" x14ac:dyDescent="0.4">
      <c r="B62" s="197" t="s">
        <v>227</v>
      </c>
      <c r="C62" s="99">
        <v>23</v>
      </c>
      <c r="D62" s="99">
        <v>223310.95833333331</v>
      </c>
      <c r="E62" s="99"/>
      <c r="F62" s="99"/>
      <c r="G62" s="122"/>
      <c r="H62" s="96" t="s">
        <v>192</v>
      </c>
    </row>
    <row r="63" spans="2:8" x14ac:dyDescent="0.35">
      <c r="B63" s="123" t="s">
        <v>229</v>
      </c>
    </row>
    <row r="64" spans="2:8" x14ac:dyDescent="0.35">
      <c r="B64" s="123" t="s">
        <v>230</v>
      </c>
    </row>
    <row r="67" spans="2:9" x14ac:dyDescent="0.35">
      <c r="B67" s="178" t="s">
        <v>461</v>
      </c>
    </row>
    <row r="68" spans="2:9" ht="16" thickBot="1" x14ac:dyDescent="0.4"/>
    <row r="69" spans="2:9" ht="46.5" x14ac:dyDescent="0.35">
      <c r="B69" s="180" t="s">
        <v>219</v>
      </c>
      <c r="C69" s="181" t="s">
        <v>232</v>
      </c>
      <c r="D69" s="181" t="s">
        <v>233</v>
      </c>
      <c r="E69" s="181" t="s">
        <v>234</v>
      </c>
      <c r="F69" s="181" t="s">
        <v>235</v>
      </c>
      <c r="G69" s="181" t="s">
        <v>236</v>
      </c>
      <c r="H69" s="181" t="s">
        <v>237</v>
      </c>
      <c r="I69" s="181" t="s">
        <v>224</v>
      </c>
    </row>
    <row r="70" spans="2:9" x14ac:dyDescent="0.35">
      <c r="B70" s="200" t="s">
        <v>238</v>
      </c>
      <c r="C70" s="97">
        <v>1279.1666666666672</v>
      </c>
      <c r="D70" s="97">
        <v>37.465669470715298</v>
      </c>
      <c r="E70" s="97">
        <v>34.14236779264057</v>
      </c>
      <c r="F70" s="120">
        <v>3.3105612059220441E-19</v>
      </c>
      <c r="G70" s="97">
        <v>1201.014649632544</v>
      </c>
      <c r="H70" s="97">
        <v>1357.3186837007904</v>
      </c>
      <c r="I70" s="94" t="s">
        <v>228</v>
      </c>
    </row>
    <row r="71" spans="2:9" x14ac:dyDescent="0.35">
      <c r="B71" s="179" t="s">
        <v>323</v>
      </c>
      <c r="C71" s="98">
        <v>-55.666666666666927</v>
      </c>
      <c r="D71" s="98">
        <v>52.984457888873187</v>
      </c>
      <c r="E71" s="98">
        <v>-1.0506225577209691</v>
      </c>
      <c r="F71" s="119">
        <v>0.30596178465641666</v>
      </c>
      <c r="G71" s="98">
        <v>-166.19030908313724</v>
      </c>
      <c r="H71" s="98">
        <v>54.856975749803382</v>
      </c>
      <c r="I71" s="95" t="s">
        <v>332</v>
      </c>
    </row>
    <row r="72" spans="2:9" x14ac:dyDescent="0.35">
      <c r="B72" s="179" t="s">
        <v>324</v>
      </c>
      <c r="C72" s="98">
        <v>36.999999999999567</v>
      </c>
      <c r="D72" s="98">
        <v>52.984457888873187</v>
      </c>
      <c r="E72" s="98">
        <v>0.69831798746721951</v>
      </c>
      <c r="F72" s="119">
        <v>0.4930187764373466</v>
      </c>
      <c r="G72" s="98">
        <v>-73.52364241647075</v>
      </c>
      <c r="H72" s="98">
        <v>147.52364241646987</v>
      </c>
      <c r="I72" s="95" t="s">
        <v>332</v>
      </c>
    </row>
    <row r="73" spans="2:9" x14ac:dyDescent="0.35">
      <c r="B73" s="179" t="s">
        <v>325</v>
      </c>
      <c r="C73" s="98">
        <v>-86.166666666667112</v>
      </c>
      <c r="D73" s="98">
        <v>52.984457888873187</v>
      </c>
      <c r="E73" s="98">
        <v>-1.626263060903417</v>
      </c>
      <c r="F73" s="119">
        <v>0.11954758952665068</v>
      </c>
      <c r="G73" s="98">
        <v>-196.69030908313744</v>
      </c>
      <c r="H73" s="98">
        <v>24.356975749803198</v>
      </c>
      <c r="I73" s="95" t="s">
        <v>332</v>
      </c>
    </row>
    <row r="74" spans="2:9" ht="16" thickBot="1" x14ac:dyDescent="0.4">
      <c r="B74" s="197" t="s">
        <v>326</v>
      </c>
      <c r="C74" s="99">
        <v>0</v>
      </c>
      <c r="D74" s="99">
        <v>0</v>
      </c>
      <c r="E74" s="99"/>
      <c r="F74" s="122"/>
      <c r="G74" s="99"/>
      <c r="H74" s="99"/>
      <c r="I74" s="96" t="s">
        <v>192</v>
      </c>
    </row>
    <row r="75" spans="2:9" x14ac:dyDescent="0.35">
      <c r="B75" s="123" t="s">
        <v>230</v>
      </c>
    </row>
    <row r="78" spans="2:9" x14ac:dyDescent="0.35">
      <c r="B78" s="178" t="s">
        <v>462</v>
      </c>
    </row>
    <row r="80" spans="2:9" x14ac:dyDescent="0.35">
      <c r="B80" t="s">
        <v>463</v>
      </c>
    </row>
    <row r="83" spans="2:9" x14ac:dyDescent="0.35">
      <c r="B83" s="178" t="s">
        <v>464</v>
      </c>
    </row>
    <row r="84" spans="2:9" ht="16" thickBot="1" x14ac:dyDescent="0.4"/>
    <row r="85" spans="2:9" ht="46.5" x14ac:dyDescent="0.35">
      <c r="B85" s="180" t="s">
        <v>219</v>
      </c>
      <c r="C85" s="181" t="s">
        <v>232</v>
      </c>
      <c r="D85" s="181" t="s">
        <v>233</v>
      </c>
      <c r="E85" s="181" t="s">
        <v>234</v>
      </c>
      <c r="F85" s="181" t="s">
        <v>235</v>
      </c>
      <c r="G85" s="181" t="s">
        <v>236</v>
      </c>
      <c r="H85" s="181" t="s">
        <v>237</v>
      </c>
      <c r="I85" s="181" t="s">
        <v>224</v>
      </c>
    </row>
    <row r="86" spans="2:9" x14ac:dyDescent="0.35">
      <c r="B86" s="200" t="s">
        <v>323</v>
      </c>
      <c r="C86" s="97">
        <v>-0.24988860674934815</v>
      </c>
      <c r="D86" s="97">
        <v>0.2378481262494605</v>
      </c>
      <c r="E86" s="97">
        <v>-1.0506225577209691</v>
      </c>
      <c r="F86" s="118">
        <v>0.30596178465641666</v>
      </c>
      <c r="G86" s="97">
        <v>-0.74603110404841633</v>
      </c>
      <c r="H86" s="97">
        <v>0.24625389054972002</v>
      </c>
      <c r="I86" s="94" t="s">
        <v>332</v>
      </c>
    </row>
    <row r="87" spans="2:9" x14ac:dyDescent="0.35">
      <c r="B87" s="179" t="s">
        <v>324</v>
      </c>
      <c r="C87" s="98">
        <v>0.16609362484537241</v>
      </c>
      <c r="D87" s="98">
        <v>0.2378481262494605</v>
      </c>
      <c r="E87" s="98">
        <v>0.69831798746721951</v>
      </c>
      <c r="F87" s="119">
        <v>0.4930187764373466</v>
      </c>
      <c r="G87" s="98">
        <v>-0.33004887245369574</v>
      </c>
      <c r="H87" s="98">
        <v>0.66223612214444061</v>
      </c>
      <c r="I87" s="95" t="s">
        <v>332</v>
      </c>
    </row>
    <row r="88" spans="2:9" x14ac:dyDescent="0.35">
      <c r="B88" s="179" t="s">
        <v>325</v>
      </c>
      <c r="C88" s="98">
        <v>-0.38680362182458999</v>
      </c>
      <c r="D88" s="98">
        <v>0.2378481262494605</v>
      </c>
      <c r="E88" s="98">
        <v>-1.626263060903417</v>
      </c>
      <c r="F88" s="119">
        <v>0.11954758952665068</v>
      </c>
      <c r="G88" s="98">
        <v>-0.88294611912365817</v>
      </c>
      <c r="H88" s="98">
        <v>0.10933887547447818</v>
      </c>
      <c r="I88" s="95" t="s">
        <v>332</v>
      </c>
    </row>
    <row r="89" spans="2:9" ht="16" thickBot="1" x14ac:dyDescent="0.4">
      <c r="B89" s="197" t="s">
        <v>326</v>
      </c>
      <c r="C89" s="99">
        <v>0</v>
      </c>
      <c r="D89" s="99">
        <v>0</v>
      </c>
      <c r="E89" s="99"/>
      <c r="F89" s="122"/>
      <c r="G89" s="99"/>
      <c r="H89" s="99"/>
      <c r="I89" s="96" t="s">
        <v>192</v>
      </c>
    </row>
    <row r="90" spans="2:9" x14ac:dyDescent="0.35">
      <c r="B90" s="123" t="s">
        <v>230</v>
      </c>
    </row>
    <row r="109" spans="7:7" x14ac:dyDescent="0.35">
      <c r="G109" t="s">
        <v>242</v>
      </c>
    </row>
    <row r="128" spans="7:7" x14ac:dyDescent="0.35">
      <c r="G128" t="s">
        <v>242</v>
      </c>
    </row>
    <row r="147" spans="2:7" x14ac:dyDescent="0.35">
      <c r="G147" t="s">
        <v>242</v>
      </c>
    </row>
    <row r="150" spans="2:7" x14ac:dyDescent="0.35">
      <c r="B150" s="1" t="s">
        <v>269</v>
      </c>
    </row>
    <row r="152" spans="2:7" x14ac:dyDescent="0.35">
      <c r="B152" s="178" t="s">
        <v>466</v>
      </c>
    </row>
    <row r="153" spans="2:7" ht="16" thickBot="1" x14ac:dyDescent="0.4"/>
    <row r="154" spans="2:7" x14ac:dyDescent="0.35">
      <c r="B154" s="196" t="s">
        <v>271</v>
      </c>
      <c r="C154" s="124">
        <v>0.97839567310961684</v>
      </c>
    </row>
    <row r="155" spans="2:7" x14ac:dyDescent="0.35">
      <c r="B155" s="179" t="s">
        <v>272</v>
      </c>
      <c r="C155" s="119">
        <v>0.86455326857316928</v>
      </c>
    </row>
    <row r="156" spans="2:7" ht="16" thickBot="1" x14ac:dyDescent="0.4">
      <c r="B156" s="197" t="s">
        <v>273</v>
      </c>
      <c r="C156" s="186">
        <v>0.05</v>
      </c>
    </row>
    <row r="158" spans="2:7" x14ac:dyDescent="0.35">
      <c r="B158" s="178" t="s">
        <v>274</v>
      </c>
    </row>
    <row r="159" spans="2:7" x14ac:dyDescent="0.35">
      <c r="B159" s="178" t="s">
        <v>275</v>
      </c>
    </row>
    <row r="160" spans="2:7" x14ac:dyDescent="0.35">
      <c r="B160" s="178" t="s">
        <v>276</v>
      </c>
    </row>
    <row r="161" spans="2:10" ht="15.5" customHeight="1" x14ac:dyDescent="0.35">
      <c r="B161" s="201" t="s">
        <v>277</v>
      </c>
      <c r="C161" s="201"/>
      <c r="D161" s="201"/>
      <c r="E161" s="201"/>
      <c r="F161" s="201"/>
      <c r="G161" s="201"/>
      <c r="H161" s="201"/>
      <c r="I161" s="201"/>
      <c r="J161" s="201"/>
    </row>
    <row r="162" spans="2:10" x14ac:dyDescent="0.35">
      <c r="B162" s="201"/>
      <c r="C162" s="201"/>
      <c r="D162" s="201"/>
      <c r="E162" s="201"/>
      <c r="F162" s="201"/>
      <c r="G162" s="201"/>
      <c r="H162" s="201"/>
      <c r="I162" s="201"/>
      <c r="J162" s="201"/>
    </row>
    <row r="165" spans="2:10" x14ac:dyDescent="0.35">
      <c r="B165" s="178" t="s">
        <v>467</v>
      </c>
    </row>
    <row r="166" spans="2:10" ht="16" thickBot="1" x14ac:dyDescent="0.4"/>
    <row r="167" spans="2:10" x14ac:dyDescent="0.35">
      <c r="B167" s="196" t="s">
        <v>222</v>
      </c>
      <c r="C167" s="124">
        <v>0.83921369496827825</v>
      </c>
    </row>
    <row r="168" spans="2:10" x14ac:dyDescent="0.35">
      <c r="B168" s="179" t="s">
        <v>279</v>
      </c>
      <c r="C168" s="87">
        <v>3</v>
      </c>
    </row>
    <row r="169" spans="2:10" x14ac:dyDescent="0.35">
      <c r="B169" s="179" t="s">
        <v>280</v>
      </c>
      <c r="C169" s="87">
        <v>20</v>
      </c>
    </row>
    <row r="170" spans="2:10" x14ac:dyDescent="0.35">
      <c r="B170" s="179" t="s">
        <v>272</v>
      </c>
      <c r="C170" s="119">
        <v>0.48829060575596028</v>
      </c>
    </row>
    <row r="171" spans="2:10" ht="16" thickBot="1" x14ac:dyDescent="0.4">
      <c r="B171" s="197" t="s">
        <v>273</v>
      </c>
      <c r="C171" s="186">
        <v>0.05</v>
      </c>
    </row>
    <row r="173" spans="2:10" x14ac:dyDescent="0.35">
      <c r="B173" s="178" t="s">
        <v>274</v>
      </c>
    </row>
    <row r="174" spans="2:10" x14ac:dyDescent="0.35">
      <c r="B174" s="178" t="s">
        <v>281</v>
      </c>
    </row>
    <row r="175" spans="2:10" x14ac:dyDescent="0.35">
      <c r="B175" s="178" t="s">
        <v>282</v>
      </c>
    </row>
    <row r="176" spans="2:10" ht="15.5" customHeight="1" x14ac:dyDescent="0.35">
      <c r="B176" s="201" t="s">
        <v>277</v>
      </c>
      <c r="C176" s="201"/>
      <c r="D176" s="201"/>
      <c r="E176" s="201"/>
      <c r="F176" s="201"/>
      <c r="G176" s="201"/>
      <c r="H176" s="201"/>
      <c r="I176" s="201"/>
      <c r="J176" s="201"/>
    </row>
    <row r="177" spans="2:10" x14ac:dyDescent="0.35">
      <c r="B177" s="201"/>
      <c r="C177" s="201"/>
      <c r="D177" s="201"/>
      <c r="E177" s="201"/>
      <c r="F177" s="201"/>
      <c r="G177" s="201"/>
      <c r="H177" s="201"/>
      <c r="I177" s="201"/>
      <c r="J177" s="201"/>
    </row>
    <row r="180" spans="2:10" x14ac:dyDescent="0.35">
      <c r="B180" s="178" t="s">
        <v>468</v>
      </c>
    </row>
    <row r="182" spans="2:10" x14ac:dyDescent="0.35">
      <c r="B182" s="202" t="s">
        <v>469</v>
      </c>
      <c r="C182" s="172"/>
      <c r="D182" s="172"/>
      <c r="E182" s="172"/>
      <c r="F182" s="172"/>
      <c r="G182" s="172"/>
      <c r="H182" s="172"/>
    </row>
    <row r="183" spans="2:10" x14ac:dyDescent="0.35">
      <c r="B183" s="172"/>
      <c r="C183" s="172"/>
      <c r="D183" s="172"/>
      <c r="E183" s="172"/>
      <c r="F183" s="172"/>
      <c r="G183" s="172"/>
      <c r="H183" s="172"/>
    </row>
    <row r="185" spans="2:10" x14ac:dyDescent="0.35">
      <c r="B185" s="202" t="s">
        <v>470</v>
      </c>
      <c r="C185" s="172"/>
      <c r="D185" s="172"/>
      <c r="E185" s="172"/>
      <c r="F185" s="172"/>
      <c r="G185" s="172"/>
      <c r="H185" s="172"/>
    </row>
    <row r="186" spans="2:10" x14ac:dyDescent="0.35">
      <c r="B186" s="172"/>
      <c r="C186" s="172"/>
      <c r="D186" s="172"/>
      <c r="E186" s="172"/>
      <c r="F186" s="172"/>
      <c r="G186" s="172"/>
      <c r="H186" s="172"/>
    </row>
    <row r="187" spans="2:10" x14ac:dyDescent="0.35">
      <c r="B187" s="172"/>
      <c r="C187" s="172"/>
      <c r="D187" s="172"/>
      <c r="E187" s="172"/>
      <c r="F187" s="172"/>
      <c r="G187" s="172"/>
      <c r="H187" s="172"/>
    </row>
    <row r="188" spans="2:10" x14ac:dyDescent="0.35">
      <c r="B188" s="172"/>
      <c r="C188" s="172"/>
      <c r="D188" s="172"/>
      <c r="E188" s="172"/>
      <c r="F188" s="172"/>
      <c r="G188" s="172"/>
      <c r="H188" s="172"/>
    </row>
    <row r="189" spans="2:10" x14ac:dyDescent="0.35">
      <c r="B189" s="172"/>
      <c r="C189" s="172"/>
      <c r="D189" s="172"/>
      <c r="E189" s="172"/>
      <c r="F189" s="172"/>
      <c r="G189" s="172"/>
      <c r="H189" s="172"/>
    </row>
    <row r="190" spans="2:10" x14ac:dyDescent="0.35">
      <c r="B190" s="172"/>
      <c r="C190" s="172"/>
      <c r="D190" s="172"/>
      <c r="E190" s="172"/>
      <c r="F190" s="172"/>
      <c r="G190" s="172"/>
      <c r="H190" s="172"/>
    </row>
    <row r="191" spans="2:10" x14ac:dyDescent="0.35">
      <c r="B191" s="172"/>
      <c r="C191" s="172"/>
      <c r="D191" s="172"/>
      <c r="E191" s="172"/>
      <c r="F191" s="172"/>
      <c r="G191" s="172"/>
      <c r="H191" s="172"/>
    </row>
    <row r="192" spans="2:10" x14ac:dyDescent="0.35">
      <c r="B192" s="172"/>
      <c r="C192" s="172"/>
      <c r="D192" s="172"/>
      <c r="E192" s="172"/>
      <c r="F192" s="172"/>
      <c r="G192" s="172"/>
      <c r="H192" s="172"/>
    </row>
    <row r="196" spans="2:2" x14ac:dyDescent="0.35">
      <c r="B196" s="1" t="s">
        <v>286</v>
      </c>
    </row>
    <row r="214" spans="2:7" x14ac:dyDescent="0.35">
      <c r="G214" t="s">
        <v>242</v>
      </c>
    </row>
    <row r="217" spans="2:7" x14ac:dyDescent="0.35">
      <c r="B217" s="1" t="s">
        <v>471</v>
      </c>
    </row>
    <row r="218" spans="2:7" ht="16" thickBot="1" x14ac:dyDescent="0.4"/>
    <row r="219" spans="2:7" ht="46.5" x14ac:dyDescent="0.35">
      <c r="B219" s="180" t="s">
        <v>289</v>
      </c>
      <c r="C219" s="181" t="s">
        <v>290</v>
      </c>
      <c r="D219" s="181" t="s">
        <v>291</v>
      </c>
      <c r="E219" s="181" t="s">
        <v>292</v>
      </c>
      <c r="F219" s="181" t="s">
        <v>293</v>
      </c>
      <c r="G219" s="181" t="s">
        <v>294</v>
      </c>
    </row>
    <row r="220" spans="2:7" x14ac:dyDescent="0.35">
      <c r="B220" s="200" t="s">
        <v>297</v>
      </c>
      <c r="C220" s="125">
        <v>123.16666666666669</v>
      </c>
      <c r="D220" s="125">
        <v>2.3245810483706362</v>
      </c>
      <c r="E220" s="125">
        <v>2.7989362191789064</v>
      </c>
      <c r="F220" s="203">
        <v>0.12580448162265445</v>
      </c>
      <c r="G220" s="184" t="s">
        <v>357</v>
      </c>
    </row>
    <row r="221" spans="2:7" x14ac:dyDescent="0.35">
      <c r="B221" s="179" t="s">
        <v>296</v>
      </c>
      <c r="C221" s="126">
        <v>92.666666666666487</v>
      </c>
      <c r="D221" s="126">
        <v>1.7489405451881883</v>
      </c>
      <c r="E221" s="126">
        <v>2.7989362191789064</v>
      </c>
      <c r="F221" s="128">
        <v>0.32603326259532539</v>
      </c>
      <c r="G221" s="185" t="s">
        <v>357</v>
      </c>
    </row>
    <row r="222" spans="2:7" x14ac:dyDescent="0.35">
      <c r="B222" s="179" t="s">
        <v>298</v>
      </c>
      <c r="C222" s="126">
        <v>36.999999999999567</v>
      </c>
      <c r="D222" s="126">
        <v>0.69831798746721951</v>
      </c>
      <c r="E222" s="126">
        <v>2.7989362191789064</v>
      </c>
      <c r="F222" s="128">
        <v>0.89651297135270847</v>
      </c>
      <c r="G222" s="185" t="s">
        <v>357</v>
      </c>
    </row>
    <row r="223" spans="2:7" x14ac:dyDescent="0.35">
      <c r="B223" s="179" t="s">
        <v>301</v>
      </c>
      <c r="C223" s="126">
        <v>86.166666666667112</v>
      </c>
      <c r="D223" s="126">
        <v>1.626263060903417</v>
      </c>
      <c r="E223" s="126">
        <v>2.7989362191789064</v>
      </c>
      <c r="F223" s="128">
        <v>0.38718159360088322</v>
      </c>
      <c r="G223" s="185" t="s">
        <v>357</v>
      </c>
    </row>
    <row r="224" spans="2:7" x14ac:dyDescent="0.35">
      <c r="B224" s="179" t="s">
        <v>300</v>
      </c>
      <c r="C224" s="126">
        <v>55.666666666666927</v>
      </c>
      <c r="D224" s="126">
        <v>1.0506225577209691</v>
      </c>
      <c r="E224" s="126">
        <v>2.7989362191789064</v>
      </c>
      <c r="F224" s="128">
        <v>0.72237397932547143</v>
      </c>
      <c r="G224" s="185" t="s">
        <v>357</v>
      </c>
    </row>
    <row r="225" spans="2:7" ht="16" thickBot="1" x14ac:dyDescent="0.4">
      <c r="B225" s="197" t="s">
        <v>401</v>
      </c>
      <c r="C225" s="127">
        <v>30.500000000000185</v>
      </c>
      <c r="D225" s="127">
        <v>0.57564050318244786</v>
      </c>
      <c r="E225" s="127">
        <v>2.7989362191789064</v>
      </c>
      <c r="F225" s="129">
        <v>0.93821904960807423</v>
      </c>
      <c r="G225" s="186" t="s">
        <v>357</v>
      </c>
    </row>
    <row r="226" spans="2:7" x14ac:dyDescent="0.35">
      <c r="B226" s="178" t="s">
        <v>306</v>
      </c>
      <c r="E226" s="24">
        <v>3.9582935613800836</v>
      </c>
    </row>
    <row r="227" spans="2:7" x14ac:dyDescent="0.35">
      <c r="B227" s="178" t="s">
        <v>307</v>
      </c>
      <c r="E227" s="204">
        <v>148.30011823872675</v>
      </c>
    </row>
    <row r="229" spans="2:7" ht="16" thickBot="1" x14ac:dyDescent="0.4"/>
    <row r="230" spans="2:7" x14ac:dyDescent="0.35">
      <c r="B230" s="180" t="s">
        <v>287</v>
      </c>
      <c r="C230" s="181" t="s">
        <v>189</v>
      </c>
      <c r="D230" s="181" t="s">
        <v>312</v>
      </c>
    </row>
    <row r="231" spans="2:7" x14ac:dyDescent="0.35">
      <c r="B231" s="200" t="s">
        <v>73</v>
      </c>
      <c r="C231" s="97">
        <v>1316.1666666666667</v>
      </c>
      <c r="D231" s="97" t="s">
        <v>308</v>
      </c>
    </row>
    <row r="232" spans="2:7" x14ac:dyDescent="0.35">
      <c r="B232" s="179" t="s">
        <v>72</v>
      </c>
      <c r="C232" s="98">
        <v>1279.1666666666672</v>
      </c>
      <c r="D232" s="98" t="s">
        <v>308</v>
      </c>
    </row>
    <row r="233" spans="2:7" x14ac:dyDescent="0.35">
      <c r="B233" s="179" t="s">
        <v>70</v>
      </c>
      <c r="C233" s="98">
        <v>1223.5000000000002</v>
      </c>
      <c r="D233" s="98" t="s">
        <v>308</v>
      </c>
    </row>
    <row r="234" spans="2:7" ht="16" thickBot="1" x14ac:dyDescent="0.4">
      <c r="B234" s="197" t="s">
        <v>71</v>
      </c>
      <c r="C234" s="99">
        <v>1193</v>
      </c>
      <c r="D234" s="99" t="s">
        <v>308</v>
      </c>
    </row>
    <row r="253" spans="2:7" x14ac:dyDescent="0.35">
      <c r="G253" t="s">
        <v>242</v>
      </c>
    </row>
    <row r="256" spans="2:7" x14ac:dyDescent="0.35">
      <c r="B256" s="1" t="s">
        <v>358</v>
      </c>
    </row>
    <row r="257" spans="2:4" ht="16" thickBot="1" x14ac:dyDescent="0.4"/>
    <row r="258" spans="2:4" x14ac:dyDescent="0.35">
      <c r="B258" s="206" t="s">
        <v>287</v>
      </c>
      <c r="C258" s="207" t="s">
        <v>472</v>
      </c>
      <c r="D258" s="207" t="s">
        <v>312</v>
      </c>
    </row>
    <row r="259" spans="2:4" x14ac:dyDescent="0.35">
      <c r="B259" s="208" t="s">
        <v>73</v>
      </c>
      <c r="C259" s="97">
        <v>1316.1666666666667</v>
      </c>
      <c r="D259" s="97" t="s">
        <v>308</v>
      </c>
    </row>
    <row r="260" spans="2:4" x14ac:dyDescent="0.35">
      <c r="B260" s="205" t="s">
        <v>72</v>
      </c>
      <c r="C260" s="98">
        <v>1279.1666666666672</v>
      </c>
      <c r="D260" s="98" t="s">
        <v>308</v>
      </c>
    </row>
    <row r="261" spans="2:4" x14ac:dyDescent="0.35">
      <c r="B261" s="205" t="s">
        <v>70</v>
      </c>
      <c r="C261" s="98">
        <v>1223.5000000000002</v>
      </c>
      <c r="D261" s="98" t="s">
        <v>308</v>
      </c>
    </row>
    <row r="262" spans="2:4" ht="16" thickBot="1" x14ac:dyDescent="0.4">
      <c r="B262" s="209" t="s">
        <v>71</v>
      </c>
      <c r="C262" s="99">
        <v>1193</v>
      </c>
      <c r="D262" s="99" t="s">
        <v>308</v>
      </c>
    </row>
    <row r="265" spans="2:4" x14ac:dyDescent="0.35">
      <c r="B265" s="1" t="s">
        <v>360</v>
      </c>
    </row>
    <row r="266" spans="2:4" ht="16" thickBot="1" x14ac:dyDescent="0.4"/>
    <row r="267" spans="2:4" ht="31" x14ac:dyDescent="0.35">
      <c r="B267" s="180" t="s">
        <v>287</v>
      </c>
      <c r="C267" s="181" t="s">
        <v>457</v>
      </c>
    </row>
    <row r="268" spans="2:4" x14ac:dyDescent="0.35">
      <c r="B268" s="200" t="s">
        <v>73</v>
      </c>
      <c r="C268" s="141">
        <v>1316.1666666666667</v>
      </c>
    </row>
    <row r="269" spans="2:4" x14ac:dyDescent="0.35">
      <c r="B269" s="179" t="s">
        <v>72</v>
      </c>
      <c r="C269" s="153">
        <v>1279.1666666666672</v>
      </c>
    </row>
    <row r="270" spans="2:4" x14ac:dyDescent="0.35">
      <c r="B270" s="179" t="s">
        <v>70</v>
      </c>
      <c r="C270" s="153">
        <v>1223.5000000000002</v>
      </c>
    </row>
    <row r="271" spans="2:4" x14ac:dyDescent="0.35">
      <c r="B271" s="179" t="s">
        <v>71</v>
      </c>
      <c r="C271" s="153">
        <v>1193</v>
      </c>
    </row>
    <row r="272" spans="2:4" x14ac:dyDescent="0.35">
      <c r="B272" s="200" t="s">
        <v>316</v>
      </c>
      <c r="C272" s="118">
        <v>0.12311748738871933</v>
      </c>
    </row>
    <row r="273" spans="2:3" ht="16" thickBot="1" x14ac:dyDescent="0.4">
      <c r="B273" s="197" t="s">
        <v>294</v>
      </c>
      <c r="C273" s="210" t="s">
        <v>357</v>
      </c>
    </row>
    <row r="274" spans="2:3" x14ac:dyDescent="0.35">
      <c r="B274" s="100"/>
      <c r="C274" s="100"/>
    </row>
    <row r="276" spans="2:3" x14ac:dyDescent="0.35">
      <c r="B276" s="178" t="s">
        <v>361</v>
      </c>
    </row>
    <row r="277" spans="2:3" ht="16" thickBot="1" x14ac:dyDescent="0.4"/>
    <row r="278" spans="2:3" ht="31" x14ac:dyDescent="0.35">
      <c r="B278" s="180" t="s">
        <v>287</v>
      </c>
      <c r="C278" s="181" t="s">
        <v>457</v>
      </c>
    </row>
    <row r="279" spans="2:3" x14ac:dyDescent="0.35">
      <c r="B279" s="200" t="s">
        <v>73</v>
      </c>
      <c r="C279" s="150">
        <v>1316.1666666666667</v>
      </c>
    </row>
    <row r="280" spans="2:3" x14ac:dyDescent="0.35">
      <c r="B280" s="179" t="s">
        <v>72</v>
      </c>
      <c r="C280" s="138">
        <v>1279.1666666666672</v>
      </c>
    </row>
    <row r="281" spans="2:3" x14ac:dyDescent="0.35">
      <c r="B281" s="179" t="s">
        <v>70</v>
      </c>
      <c r="C281" s="139">
        <v>1223.5000000000002</v>
      </c>
    </row>
    <row r="282" spans="2:3" ht="16" thickBot="1" x14ac:dyDescent="0.4">
      <c r="B282" s="197" t="s">
        <v>71</v>
      </c>
      <c r="C282" s="140">
        <v>1193</v>
      </c>
    </row>
    <row r="301" spans="7:7" x14ac:dyDescent="0.35">
      <c r="G301" t="s">
        <v>242</v>
      </c>
    </row>
  </sheetData>
  <mergeCells count="4">
    <mergeCell ref="B161:J162"/>
    <mergeCell ref="B176:J177"/>
    <mergeCell ref="B182:H183"/>
    <mergeCell ref="B185:H192"/>
  </mergeCells>
  <pageMargins left="0.7" right="0.7" top="0.75" bottom="0.75" header="0.3" footer="0.3"/>
  <pageSetup paperSize="9" orientation="portrait" r:id="rId1"/>
  <ignoredErrors>
    <ignoredError sqref="C21:C24" numberStoredAsText="1"/>
    <ignoredError sqref="A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8677" r:id="rId4" name="DD471192">
              <controlPr defaultSize="0" autoFill="0" autoPict="0" macro="[0]!GoToResultsNew2803202412452780">
                <anchor moveWithCells="1">
                  <from>
                    <xdr:col>1</xdr:col>
                    <xdr:colOff>6350</xdr:colOff>
                    <xdr:row>7</xdr:row>
                    <xdr:rowOff>476250</xdr:rowOff>
                  </from>
                  <to>
                    <xdr:col>10</xdr:col>
                    <xdr:colOff>19050</xdr:colOff>
                    <xdr:row>8</xdr:row>
                    <xdr:rowOff>196850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CAC14-99A1-45EB-98F6-C6ED1D2AF46C}">
  <sheetPr codeName="XLSTAT_20240327_101716_1">
    <tabColor rgb="FF007800"/>
  </sheetPr>
  <dimension ref="B1:J297"/>
  <sheetViews>
    <sheetView showGridLines="0" topLeftCell="A281" zoomScaleNormal="100" workbookViewId="0">
      <selection activeCell="I287" sqref="I287"/>
    </sheetView>
  </sheetViews>
  <sheetFormatPr defaultRowHeight="15.5" x14ac:dyDescent="0.35"/>
  <cols>
    <col min="1" max="1" width="4.58203125" customWidth="1"/>
    <col min="2" max="2" width="8.6640625" customWidth="1"/>
  </cols>
  <sheetData>
    <row r="1" spans="2:9" x14ac:dyDescent="0.35">
      <c r="B1" t="s">
        <v>362</v>
      </c>
    </row>
    <row r="2" spans="2:9" x14ac:dyDescent="0.35">
      <c r="B2" t="s">
        <v>321</v>
      </c>
    </row>
    <row r="3" spans="2:9" x14ac:dyDescent="0.35">
      <c r="B3" t="s">
        <v>322</v>
      </c>
    </row>
    <row r="4" spans="2:9" x14ac:dyDescent="0.35">
      <c r="B4" t="s">
        <v>178</v>
      </c>
    </row>
    <row r="5" spans="2:9" x14ac:dyDescent="0.35">
      <c r="B5" t="s">
        <v>179</v>
      </c>
    </row>
    <row r="6" spans="2:9" x14ac:dyDescent="0.35">
      <c r="B6" t="s">
        <v>180</v>
      </c>
    </row>
    <row r="7" spans="2:9" x14ac:dyDescent="0.35">
      <c r="B7" t="s">
        <v>181</v>
      </c>
    </row>
    <row r="8" spans="2:9" ht="38" customHeight="1" x14ac:dyDescent="0.35"/>
    <row r="9" spans="2:9" ht="16" customHeight="1" x14ac:dyDescent="0.35">
      <c r="B9" s="58"/>
    </row>
    <row r="12" spans="2:9" x14ac:dyDescent="0.35">
      <c r="B12" t="s">
        <v>182</v>
      </c>
    </row>
    <row r="13" spans="2:9" ht="16" thickBot="1" x14ac:dyDescent="0.4"/>
    <row r="14" spans="2:9" ht="31" customHeight="1" x14ac:dyDescent="0.35">
      <c r="B14" s="82" t="s">
        <v>183</v>
      </c>
      <c r="C14" s="83" t="s">
        <v>184</v>
      </c>
      <c r="D14" s="83" t="s">
        <v>185</v>
      </c>
      <c r="E14" s="83" t="s">
        <v>186</v>
      </c>
      <c r="F14" s="83" t="s">
        <v>187</v>
      </c>
      <c r="G14" s="83" t="s">
        <v>188</v>
      </c>
      <c r="H14" s="83" t="s">
        <v>189</v>
      </c>
      <c r="I14" s="83" t="s">
        <v>190</v>
      </c>
    </row>
    <row r="15" spans="2:9" ht="16" thickBot="1" x14ac:dyDescent="0.4">
      <c r="B15" s="84" t="s">
        <v>320</v>
      </c>
      <c r="C15" s="85">
        <v>24</v>
      </c>
      <c r="D15" s="85">
        <v>0</v>
      </c>
      <c r="E15" s="85">
        <v>24</v>
      </c>
      <c r="F15" s="86">
        <v>53.2</v>
      </c>
      <c r="G15" s="86">
        <v>58.4</v>
      </c>
      <c r="H15" s="86">
        <v>55.908333333333339</v>
      </c>
      <c r="I15" s="86">
        <v>1.3628348544778683</v>
      </c>
    </row>
    <row r="18" spans="2:7" x14ac:dyDescent="0.35">
      <c r="B18" t="s">
        <v>191</v>
      </c>
    </row>
    <row r="19" spans="2:7" ht="16" thickBot="1" x14ac:dyDescent="0.4"/>
    <row r="20" spans="2:7" ht="31" x14ac:dyDescent="0.35">
      <c r="B20" s="83" t="s">
        <v>183</v>
      </c>
      <c r="C20" s="83" t="s">
        <v>193</v>
      </c>
      <c r="D20" s="83" t="s">
        <v>194</v>
      </c>
      <c r="E20" s="83" t="s">
        <v>195</v>
      </c>
      <c r="F20" s="83" t="s">
        <v>196</v>
      </c>
    </row>
    <row r="21" spans="2:7" x14ac:dyDescent="0.35">
      <c r="B21" s="91" t="s">
        <v>319</v>
      </c>
      <c r="C21" s="94" t="s">
        <v>70</v>
      </c>
      <c r="D21" s="88">
        <v>6</v>
      </c>
      <c r="E21" s="88">
        <v>6</v>
      </c>
      <c r="F21" s="97">
        <v>25</v>
      </c>
    </row>
    <row r="22" spans="2:7" x14ac:dyDescent="0.35">
      <c r="B22" s="92" t="s">
        <v>192</v>
      </c>
      <c r="C22" s="95" t="s">
        <v>73</v>
      </c>
      <c r="D22" s="89">
        <v>6</v>
      </c>
      <c r="E22" s="89">
        <v>6</v>
      </c>
      <c r="F22" s="98">
        <v>25</v>
      </c>
    </row>
    <row r="23" spans="2:7" x14ac:dyDescent="0.35">
      <c r="B23" s="92" t="s">
        <v>192</v>
      </c>
      <c r="C23" s="95" t="s">
        <v>71</v>
      </c>
      <c r="D23" s="89">
        <v>6</v>
      </c>
      <c r="E23" s="89">
        <v>6</v>
      </c>
      <c r="F23" s="98">
        <v>25</v>
      </c>
    </row>
    <row r="24" spans="2:7" ht="16" thickBot="1" x14ac:dyDescent="0.4">
      <c r="B24" s="93" t="s">
        <v>192</v>
      </c>
      <c r="C24" s="96" t="s">
        <v>72</v>
      </c>
      <c r="D24" s="90">
        <v>6</v>
      </c>
      <c r="E24" s="90">
        <v>6</v>
      </c>
      <c r="F24" s="99">
        <v>25</v>
      </c>
    </row>
    <row r="25" spans="2:7" x14ac:dyDescent="0.35">
      <c r="B25" s="100"/>
      <c r="C25" s="100"/>
      <c r="D25" s="100"/>
      <c r="E25" s="100"/>
      <c r="F25" s="100"/>
    </row>
    <row r="27" spans="2:7" x14ac:dyDescent="0.35">
      <c r="B27" s="1" t="s">
        <v>197</v>
      </c>
    </row>
    <row r="28" spans="2:7" ht="16" thickBot="1" x14ac:dyDescent="0.4"/>
    <row r="29" spans="2:7" ht="31" x14ac:dyDescent="0.35">
      <c r="B29" s="82"/>
      <c r="C29" s="102" t="s">
        <v>323</v>
      </c>
      <c r="D29" s="102" t="s">
        <v>324</v>
      </c>
      <c r="E29" s="102" t="s">
        <v>325</v>
      </c>
      <c r="F29" s="102" t="s">
        <v>326</v>
      </c>
      <c r="G29" s="103" t="s">
        <v>320</v>
      </c>
    </row>
    <row r="30" spans="2:7" x14ac:dyDescent="0.35">
      <c r="B30" s="104" t="s">
        <v>323</v>
      </c>
      <c r="C30" s="111">
        <v>1</v>
      </c>
      <c r="D30" s="106">
        <v>-0.33333333333333331</v>
      </c>
      <c r="E30" s="106">
        <v>-0.33333333333333331</v>
      </c>
      <c r="F30" s="106">
        <v>-0.33333333333333331</v>
      </c>
      <c r="G30" s="107">
        <v>-0.19834410021323148</v>
      </c>
    </row>
    <row r="31" spans="2:7" x14ac:dyDescent="0.35">
      <c r="B31" s="101" t="s">
        <v>324</v>
      </c>
      <c r="C31" s="108">
        <v>-0.33333333333333331</v>
      </c>
      <c r="D31" s="112">
        <v>1</v>
      </c>
      <c r="E31" s="108">
        <v>-0.33333333333333331</v>
      </c>
      <c r="F31" s="108">
        <v>-0.33333333333333331</v>
      </c>
      <c r="G31" s="109">
        <v>-0.48684460961430259</v>
      </c>
    </row>
    <row r="32" spans="2:7" x14ac:dyDescent="0.35">
      <c r="B32" s="101" t="s">
        <v>325</v>
      </c>
      <c r="C32" s="108">
        <v>-0.33333333333333331</v>
      </c>
      <c r="D32" s="108">
        <v>-0.33333333333333331</v>
      </c>
      <c r="E32" s="112">
        <v>1</v>
      </c>
      <c r="F32" s="108">
        <v>-0.33333333333333331</v>
      </c>
      <c r="G32" s="109">
        <v>0.44356953320413289</v>
      </c>
    </row>
    <row r="33" spans="2:7" x14ac:dyDescent="0.35">
      <c r="B33" s="101" t="s">
        <v>326</v>
      </c>
      <c r="C33" s="108">
        <v>-0.33333333333333331</v>
      </c>
      <c r="D33" s="108">
        <v>-0.33333333333333331</v>
      </c>
      <c r="E33" s="108">
        <v>-0.33333333333333331</v>
      </c>
      <c r="F33" s="112">
        <v>1</v>
      </c>
      <c r="G33" s="109">
        <v>0.24161917662339014</v>
      </c>
    </row>
    <row r="34" spans="2:7" ht="16" thickBot="1" x14ac:dyDescent="0.4">
      <c r="B34" s="105" t="s">
        <v>320</v>
      </c>
      <c r="C34" s="110">
        <v>-0.19834410021323148</v>
      </c>
      <c r="D34" s="110">
        <v>-0.48684460961430259</v>
      </c>
      <c r="E34" s="110">
        <v>0.44356953320413289</v>
      </c>
      <c r="F34" s="110">
        <v>0.24161917662339014</v>
      </c>
      <c r="G34" s="113">
        <v>1</v>
      </c>
    </row>
    <row r="37" spans="2:7" x14ac:dyDescent="0.35">
      <c r="B37" s="1" t="s">
        <v>327</v>
      </c>
    </row>
    <row r="39" spans="2:7" x14ac:dyDescent="0.35">
      <c r="B39" t="s">
        <v>328</v>
      </c>
    </row>
    <row r="40" spans="2:7" ht="16" thickBot="1" x14ac:dyDescent="0.4"/>
    <row r="41" spans="2:7" x14ac:dyDescent="0.35">
      <c r="B41" s="114" t="s">
        <v>184</v>
      </c>
      <c r="C41" s="116">
        <v>24</v>
      </c>
    </row>
    <row r="42" spans="2:7" x14ac:dyDescent="0.35">
      <c r="B42" s="81" t="s">
        <v>205</v>
      </c>
      <c r="C42" s="89">
        <v>24</v>
      </c>
    </row>
    <row r="43" spans="2:7" x14ac:dyDescent="0.35">
      <c r="B43" s="81" t="s">
        <v>206</v>
      </c>
      <c r="C43" s="89">
        <v>20</v>
      </c>
    </row>
    <row r="44" spans="2:7" x14ac:dyDescent="0.35">
      <c r="B44" s="81" t="s">
        <v>207</v>
      </c>
      <c r="C44" s="98">
        <v>0.39861885997425128</v>
      </c>
    </row>
    <row r="45" spans="2:7" x14ac:dyDescent="0.35">
      <c r="B45" s="81" t="s">
        <v>208</v>
      </c>
      <c r="C45" s="98">
        <v>0.30841168897038895</v>
      </c>
    </row>
    <row r="46" spans="2:7" x14ac:dyDescent="0.35">
      <c r="B46" s="81" t="s">
        <v>209</v>
      </c>
      <c r="C46" s="98">
        <v>1.2844999999999986</v>
      </c>
    </row>
    <row r="47" spans="2:7" x14ac:dyDescent="0.35">
      <c r="B47" s="81" t="s">
        <v>210</v>
      </c>
      <c r="C47" s="98">
        <v>1.133357842872232</v>
      </c>
    </row>
    <row r="48" spans="2:7" x14ac:dyDescent="0.35">
      <c r="B48" s="81" t="s">
        <v>211</v>
      </c>
      <c r="C48" s="98">
        <v>1.4891126230980787</v>
      </c>
    </row>
    <row r="49" spans="2:8" x14ac:dyDescent="0.35">
      <c r="B49" s="81" t="s">
        <v>212</v>
      </c>
      <c r="C49" s="98">
        <v>1.9937070195925839</v>
      </c>
    </row>
    <row r="50" spans="2:8" x14ac:dyDescent="0.35">
      <c r="B50" s="81" t="s">
        <v>213</v>
      </c>
      <c r="C50" s="98">
        <v>4</v>
      </c>
    </row>
    <row r="51" spans="2:8" x14ac:dyDescent="0.35">
      <c r="B51" s="81" t="s">
        <v>214</v>
      </c>
      <c r="C51" s="98">
        <v>9.6331515385722906</v>
      </c>
    </row>
    <row r="52" spans="2:8" x14ac:dyDescent="0.35">
      <c r="B52" s="81" t="s">
        <v>215</v>
      </c>
      <c r="C52" s="98">
        <v>11.738414696467027</v>
      </c>
    </row>
    <row r="53" spans="2:8" x14ac:dyDescent="0.35">
      <c r="B53" s="81" t="s">
        <v>216</v>
      </c>
      <c r="C53" s="98">
        <v>14.345366859964074</v>
      </c>
    </row>
    <row r="54" spans="2:8" ht="16" thickBot="1" x14ac:dyDescent="0.4">
      <c r="B54" s="115" t="s">
        <v>217</v>
      </c>
      <c r="C54" s="99">
        <v>0.84193359603604812</v>
      </c>
    </row>
    <row r="57" spans="2:8" x14ac:dyDescent="0.35">
      <c r="B57" t="s">
        <v>329</v>
      </c>
    </row>
    <row r="58" spans="2:8" ht="16" thickBot="1" x14ac:dyDescent="0.4"/>
    <row r="59" spans="2:8" ht="46.5" x14ac:dyDescent="0.35">
      <c r="B59" s="82" t="s">
        <v>219</v>
      </c>
      <c r="C59" s="83" t="s">
        <v>206</v>
      </c>
      <c r="D59" s="83" t="s">
        <v>220</v>
      </c>
      <c r="E59" s="83" t="s">
        <v>221</v>
      </c>
      <c r="F59" s="83" t="s">
        <v>222</v>
      </c>
      <c r="G59" s="83" t="s">
        <v>223</v>
      </c>
      <c r="H59" s="83" t="s">
        <v>224</v>
      </c>
    </row>
    <row r="60" spans="2:8" x14ac:dyDescent="0.35">
      <c r="B60" s="117" t="s">
        <v>225</v>
      </c>
      <c r="C60" s="97">
        <v>3</v>
      </c>
      <c r="D60" s="97">
        <v>17.028333333333418</v>
      </c>
      <c r="E60" s="97">
        <v>5.6761111111111395</v>
      </c>
      <c r="F60" s="97">
        <v>4.4189265170191865</v>
      </c>
      <c r="G60" s="120">
        <v>1.5391782193582009E-2</v>
      </c>
      <c r="H60" s="94" t="s">
        <v>330</v>
      </c>
    </row>
    <row r="61" spans="2:8" x14ac:dyDescent="0.35">
      <c r="B61" s="81" t="s">
        <v>226</v>
      </c>
      <c r="C61" s="98">
        <v>20</v>
      </c>
      <c r="D61" s="98">
        <v>25.689999999999973</v>
      </c>
      <c r="E61" s="98">
        <v>1.2844999999999986</v>
      </c>
      <c r="F61" s="98"/>
      <c r="G61" s="121"/>
      <c r="H61" s="95" t="s">
        <v>192</v>
      </c>
    </row>
    <row r="62" spans="2:8" ht="16" thickBot="1" x14ac:dyDescent="0.4">
      <c r="B62" s="115" t="s">
        <v>227</v>
      </c>
      <c r="C62" s="99">
        <v>23</v>
      </c>
      <c r="D62" s="99">
        <v>42.718333333333391</v>
      </c>
      <c r="E62" s="99"/>
      <c r="F62" s="99"/>
      <c r="G62" s="122"/>
      <c r="H62" s="96" t="s">
        <v>192</v>
      </c>
    </row>
    <row r="63" spans="2:8" x14ac:dyDescent="0.35">
      <c r="B63" s="123" t="s">
        <v>229</v>
      </c>
    </row>
    <row r="64" spans="2:8" x14ac:dyDescent="0.35">
      <c r="B64" s="123" t="s">
        <v>230</v>
      </c>
    </row>
    <row r="67" spans="2:9" x14ac:dyDescent="0.35">
      <c r="B67" t="s">
        <v>331</v>
      </c>
    </row>
    <row r="68" spans="2:9" ht="16" thickBot="1" x14ac:dyDescent="0.4"/>
    <row r="69" spans="2:9" ht="46.5" x14ac:dyDescent="0.35">
      <c r="B69" s="82" t="s">
        <v>219</v>
      </c>
      <c r="C69" s="83" t="s">
        <v>232</v>
      </c>
      <c r="D69" s="83" t="s">
        <v>233</v>
      </c>
      <c r="E69" s="83" t="s">
        <v>234</v>
      </c>
      <c r="F69" s="83" t="s">
        <v>235</v>
      </c>
      <c r="G69" s="83" t="s">
        <v>236</v>
      </c>
      <c r="H69" s="83" t="s">
        <v>237</v>
      </c>
      <c r="I69" s="83" t="s">
        <v>224</v>
      </c>
    </row>
    <row r="70" spans="2:9" x14ac:dyDescent="0.35">
      <c r="B70" s="117" t="s">
        <v>238</v>
      </c>
      <c r="C70" s="97">
        <v>56.46666666666669</v>
      </c>
      <c r="D70" s="97">
        <v>0.46269140183640017</v>
      </c>
      <c r="E70" s="97">
        <v>122.03958500753023</v>
      </c>
      <c r="F70" s="120">
        <v>3.3168132675049517E-30</v>
      </c>
      <c r="G70" s="97">
        <v>55.501509315184556</v>
      </c>
      <c r="H70" s="97">
        <v>57.431824018148824</v>
      </c>
      <c r="I70" s="94" t="s">
        <v>228</v>
      </c>
    </row>
    <row r="71" spans="2:9" x14ac:dyDescent="0.35">
      <c r="B71" s="81" t="s">
        <v>323</v>
      </c>
      <c r="C71" s="98">
        <v>-1.0166666666666837</v>
      </c>
      <c r="D71" s="98">
        <v>0.65434445567045674</v>
      </c>
      <c r="E71" s="98">
        <v>-1.5537178589294887</v>
      </c>
      <c r="F71" s="119">
        <v>0.13593369665210253</v>
      </c>
      <c r="G71" s="98">
        <v>-2.3816052829568184</v>
      </c>
      <c r="H71" s="98">
        <v>0.34827194962345076</v>
      </c>
      <c r="I71" s="95" t="s">
        <v>332</v>
      </c>
    </row>
    <row r="72" spans="2:9" x14ac:dyDescent="0.35">
      <c r="B72" s="81" t="s">
        <v>324</v>
      </c>
      <c r="C72" s="98">
        <v>-1.6833333333333624</v>
      </c>
      <c r="D72" s="98">
        <v>0.65434445567045674</v>
      </c>
      <c r="E72" s="98">
        <v>-2.5725492418340727</v>
      </c>
      <c r="F72" s="121">
        <v>1.8172814857847053E-2</v>
      </c>
      <c r="G72" s="98">
        <v>-3.0482719496234969</v>
      </c>
      <c r="H72" s="98">
        <v>-0.31839471704322797</v>
      </c>
      <c r="I72" s="95" t="s">
        <v>330</v>
      </c>
    </row>
    <row r="73" spans="2:9" x14ac:dyDescent="0.35">
      <c r="B73" s="81" t="s">
        <v>325</v>
      </c>
      <c r="C73" s="98">
        <v>0.46666666666663348</v>
      </c>
      <c r="D73" s="98">
        <v>0.65434445567045674</v>
      </c>
      <c r="E73" s="98">
        <v>0.71318196803314515</v>
      </c>
      <c r="F73" s="119">
        <v>0.48397243847922189</v>
      </c>
      <c r="G73" s="98">
        <v>-0.89827194962350099</v>
      </c>
      <c r="H73" s="98">
        <v>1.8316052829567679</v>
      </c>
      <c r="I73" s="95" t="s">
        <v>332</v>
      </c>
    </row>
    <row r="74" spans="2:9" ht="16" thickBot="1" x14ac:dyDescent="0.4">
      <c r="B74" s="115" t="s">
        <v>326</v>
      </c>
      <c r="C74" s="99">
        <v>0</v>
      </c>
      <c r="D74" s="99">
        <v>0</v>
      </c>
      <c r="E74" s="99"/>
      <c r="F74" s="122"/>
      <c r="G74" s="99"/>
      <c r="H74" s="99"/>
      <c r="I74" s="96" t="s">
        <v>192</v>
      </c>
    </row>
    <row r="75" spans="2:9" x14ac:dyDescent="0.35">
      <c r="B75" s="123" t="s">
        <v>230</v>
      </c>
    </row>
    <row r="78" spans="2:9" x14ac:dyDescent="0.35">
      <c r="B78" t="s">
        <v>333</v>
      </c>
    </row>
    <row r="80" spans="2:9" x14ac:dyDescent="0.35">
      <c r="B80" t="s">
        <v>334</v>
      </c>
    </row>
    <row r="83" spans="2:9" x14ac:dyDescent="0.35">
      <c r="B83" t="s">
        <v>335</v>
      </c>
    </row>
    <row r="84" spans="2:9" ht="16" thickBot="1" x14ac:dyDescent="0.4"/>
    <row r="85" spans="2:9" ht="46.5" x14ac:dyDescent="0.35">
      <c r="B85" s="82" t="s">
        <v>219</v>
      </c>
      <c r="C85" s="83" t="s">
        <v>232</v>
      </c>
      <c r="D85" s="83" t="s">
        <v>233</v>
      </c>
      <c r="E85" s="83" t="s">
        <v>234</v>
      </c>
      <c r="F85" s="83" t="s">
        <v>235</v>
      </c>
      <c r="G85" s="83" t="s">
        <v>236</v>
      </c>
      <c r="H85" s="83" t="s">
        <v>237</v>
      </c>
      <c r="I85" s="83" t="s">
        <v>224</v>
      </c>
    </row>
    <row r="86" spans="2:9" x14ac:dyDescent="0.35">
      <c r="B86" s="117" t="s">
        <v>323</v>
      </c>
      <c r="C86" s="97">
        <v>-0.32997245762747446</v>
      </c>
      <c r="D86" s="97">
        <v>0.21237604738277607</v>
      </c>
      <c r="E86" s="97">
        <v>-1.5537178589294887</v>
      </c>
      <c r="F86" s="118">
        <v>0.13593369665210253</v>
      </c>
      <c r="G86" s="97">
        <v>-0.77298112949097519</v>
      </c>
      <c r="H86" s="97">
        <v>0.11303621423602633</v>
      </c>
      <c r="I86" s="94" t="s">
        <v>332</v>
      </c>
    </row>
    <row r="87" spans="2:9" x14ac:dyDescent="0.35">
      <c r="B87" s="81" t="s">
        <v>324</v>
      </c>
      <c r="C87" s="98">
        <v>-0.54634783967827771</v>
      </c>
      <c r="D87" s="98">
        <v>0.21237604738277607</v>
      </c>
      <c r="E87" s="98">
        <v>-2.5725492418340727</v>
      </c>
      <c r="F87" s="121">
        <v>1.8172814857847053E-2</v>
      </c>
      <c r="G87" s="98">
        <v>-0.9893565115417785</v>
      </c>
      <c r="H87" s="98">
        <v>-0.10333916781477692</v>
      </c>
      <c r="I87" s="95" t="s">
        <v>330</v>
      </c>
    </row>
    <row r="88" spans="2:9" x14ac:dyDescent="0.35">
      <c r="B88" s="81" t="s">
        <v>325</v>
      </c>
      <c r="C88" s="98">
        <v>0.15146276743554876</v>
      </c>
      <c r="D88" s="98">
        <v>0.21237604738277607</v>
      </c>
      <c r="E88" s="98">
        <v>0.71318196803314537</v>
      </c>
      <c r="F88" s="119">
        <v>0.48397243847922189</v>
      </c>
      <c r="G88" s="98">
        <v>-0.29154590442795203</v>
      </c>
      <c r="H88" s="98">
        <v>0.59447143929904955</v>
      </c>
      <c r="I88" s="95" t="s">
        <v>332</v>
      </c>
    </row>
    <row r="89" spans="2:9" ht="16" thickBot="1" x14ac:dyDescent="0.4">
      <c r="B89" s="115" t="s">
        <v>326</v>
      </c>
      <c r="C89" s="99">
        <v>0</v>
      </c>
      <c r="D89" s="99">
        <v>0</v>
      </c>
      <c r="E89" s="99"/>
      <c r="F89" s="122"/>
      <c r="G89" s="99"/>
      <c r="H89" s="99"/>
      <c r="I89" s="96" t="s">
        <v>192</v>
      </c>
    </row>
    <row r="90" spans="2:9" x14ac:dyDescent="0.35">
      <c r="B90" s="123" t="s">
        <v>230</v>
      </c>
    </row>
    <row r="109" spans="7:7" x14ac:dyDescent="0.35">
      <c r="G109" t="s">
        <v>242</v>
      </c>
    </row>
    <row r="128" spans="7:7" x14ac:dyDescent="0.35">
      <c r="G128" t="s">
        <v>242</v>
      </c>
    </row>
    <row r="147" spans="2:7" x14ac:dyDescent="0.35">
      <c r="G147" t="s">
        <v>242</v>
      </c>
    </row>
    <row r="150" spans="2:7" x14ac:dyDescent="0.35">
      <c r="B150" s="1" t="s">
        <v>269</v>
      </c>
    </row>
    <row r="152" spans="2:7" x14ac:dyDescent="0.35">
      <c r="B152" t="s">
        <v>346</v>
      </c>
    </row>
    <row r="153" spans="2:7" ht="16" thickBot="1" x14ac:dyDescent="0.4"/>
    <row r="154" spans="2:7" x14ac:dyDescent="0.35">
      <c r="B154" s="114" t="s">
        <v>271</v>
      </c>
      <c r="C154" s="124">
        <v>0.97577633624110693</v>
      </c>
    </row>
    <row r="155" spans="2:7" x14ac:dyDescent="0.35">
      <c r="B155" s="81" t="s">
        <v>272</v>
      </c>
      <c r="C155" s="119">
        <v>0.80721392902489986</v>
      </c>
    </row>
    <row r="156" spans="2:7" ht="16" thickBot="1" x14ac:dyDescent="0.4">
      <c r="B156" s="115" t="s">
        <v>273</v>
      </c>
      <c r="C156" s="90">
        <v>0.05</v>
      </c>
    </row>
    <row r="158" spans="2:7" x14ac:dyDescent="0.35">
      <c r="B158" t="s">
        <v>274</v>
      </c>
    </row>
    <row r="159" spans="2:7" x14ac:dyDescent="0.35">
      <c r="B159" t="s">
        <v>275</v>
      </c>
    </row>
    <row r="160" spans="2:7" x14ac:dyDescent="0.35">
      <c r="B160" t="s">
        <v>276</v>
      </c>
    </row>
    <row r="161" spans="2:10" ht="15.5" customHeight="1" x14ac:dyDescent="0.35">
      <c r="B161" s="171" t="s">
        <v>277</v>
      </c>
      <c r="C161" s="171"/>
      <c r="D161" s="171"/>
      <c r="E161" s="171"/>
      <c r="F161" s="171"/>
      <c r="G161" s="171"/>
      <c r="H161" s="171"/>
      <c r="I161" s="171"/>
      <c r="J161" s="171"/>
    </row>
    <row r="162" spans="2:10" x14ac:dyDescent="0.35">
      <c r="B162" s="171"/>
      <c r="C162" s="171"/>
      <c r="D162" s="171"/>
      <c r="E162" s="171"/>
      <c r="F162" s="171"/>
      <c r="G162" s="171"/>
      <c r="H162" s="171"/>
      <c r="I162" s="171"/>
      <c r="J162" s="171"/>
    </row>
    <row r="165" spans="2:10" x14ac:dyDescent="0.35">
      <c r="B165" t="s">
        <v>347</v>
      </c>
    </row>
    <row r="166" spans="2:10" ht="16" thickBot="1" x14ac:dyDescent="0.4"/>
    <row r="167" spans="2:10" x14ac:dyDescent="0.35">
      <c r="B167" s="114" t="s">
        <v>222</v>
      </c>
      <c r="C167" s="124">
        <v>2.8239588518334107</v>
      </c>
      <c r="D167" s="148"/>
    </row>
    <row r="168" spans="2:10" x14ac:dyDescent="0.35">
      <c r="B168" s="81" t="s">
        <v>279</v>
      </c>
      <c r="C168" s="87">
        <v>3</v>
      </c>
      <c r="D168" s="147"/>
    </row>
    <row r="169" spans="2:10" x14ac:dyDescent="0.35">
      <c r="B169" s="81" t="s">
        <v>280</v>
      </c>
      <c r="C169" s="87">
        <v>20</v>
      </c>
      <c r="D169" s="147"/>
    </row>
    <row r="170" spans="2:10" x14ac:dyDescent="0.35">
      <c r="B170" s="81" t="s">
        <v>272</v>
      </c>
      <c r="C170" s="119">
        <v>6.4873526479393831E-2</v>
      </c>
      <c r="D170" s="149" t="s">
        <v>348</v>
      </c>
    </row>
    <row r="171" spans="2:10" ht="16" thickBot="1" x14ac:dyDescent="0.4">
      <c r="B171" s="115" t="s">
        <v>273</v>
      </c>
      <c r="C171" s="90">
        <v>0.05</v>
      </c>
      <c r="D171" s="93"/>
    </row>
    <row r="172" spans="2:10" x14ac:dyDescent="0.35">
      <c r="B172" s="123" t="s">
        <v>349</v>
      </c>
    </row>
    <row r="174" spans="2:10" x14ac:dyDescent="0.35">
      <c r="B174" t="s">
        <v>274</v>
      </c>
    </row>
    <row r="175" spans="2:10" x14ac:dyDescent="0.35">
      <c r="B175" t="s">
        <v>281</v>
      </c>
    </row>
    <row r="176" spans="2:10" x14ac:dyDescent="0.35">
      <c r="B176" t="s">
        <v>282</v>
      </c>
    </row>
    <row r="177" spans="2:10" ht="15.5" customHeight="1" x14ac:dyDescent="0.35">
      <c r="B177" s="171" t="s">
        <v>277</v>
      </c>
      <c r="C177" s="171"/>
      <c r="D177" s="171"/>
      <c r="E177" s="171"/>
      <c r="F177" s="171"/>
      <c r="G177" s="171"/>
      <c r="H177" s="171"/>
      <c r="I177" s="171"/>
      <c r="J177" s="171"/>
    </row>
    <row r="178" spans="2:10" x14ac:dyDescent="0.35">
      <c r="B178" s="171"/>
      <c r="C178" s="171"/>
      <c r="D178" s="171"/>
      <c r="E178" s="171"/>
      <c r="F178" s="171"/>
      <c r="G178" s="171"/>
      <c r="H178" s="171"/>
      <c r="I178" s="171"/>
      <c r="J178" s="171"/>
    </row>
    <row r="181" spans="2:10" x14ac:dyDescent="0.35">
      <c r="B181" t="s">
        <v>350</v>
      </c>
    </row>
    <row r="183" spans="2:10" x14ac:dyDescent="0.35">
      <c r="B183" s="172" t="s">
        <v>351</v>
      </c>
      <c r="C183" s="172"/>
      <c r="D183" s="172"/>
      <c r="E183" s="172"/>
      <c r="F183" s="172"/>
      <c r="G183" s="172"/>
      <c r="H183" s="172"/>
      <c r="I183" s="172"/>
    </row>
    <row r="184" spans="2:10" x14ac:dyDescent="0.35">
      <c r="B184" s="172"/>
      <c r="C184" s="172"/>
      <c r="D184" s="172"/>
      <c r="E184" s="172"/>
      <c r="F184" s="172"/>
      <c r="G184" s="172"/>
      <c r="H184" s="172"/>
      <c r="I184" s="172"/>
    </row>
    <row r="186" spans="2:10" x14ac:dyDescent="0.35">
      <c r="B186" s="172" t="s">
        <v>285</v>
      </c>
      <c r="C186" s="172"/>
      <c r="D186" s="172"/>
      <c r="E186" s="172"/>
      <c r="F186" s="172"/>
      <c r="G186" s="172"/>
      <c r="H186" s="172"/>
      <c r="I186" s="172"/>
    </row>
    <row r="187" spans="2:10" x14ac:dyDescent="0.35">
      <c r="B187" s="172"/>
      <c r="C187" s="172"/>
      <c r="D187" s="172"/>
      <c r="E187" s="172"/>
      <c r="F187" s="172"/>
      <c r="G187" s="172"/>
      <c r="H187" s="172"/>
      <c r="I187" s="172"/>
    </row>
    <row r="188" spans="2:10" x14ac:dyDescent="0.35">
      <c r="B188" s="172"/>
      <c r="C188" s="172"/>
      <c r="D188" s="172"/>
      <c r="E188" s="172"/>
      <c r="F188" s="172"/>
      <c r="G188" s="172"/>
      <c r="H188" s="172"/>
      <c r="I188" s="172"/>
    </row>
    <row r="192" spans="2:10" x14ac:dyDescent="0.35">
      <c r="B192" s="1" t="s">
        <v>286</v>
      </c>
    </row>
    <row r="210" spans="2:7" x14ac:dyDescent="0.35">
      <c r="G210" t="s">
        <v>242</v>
      </c>
    </row>
    <row r="213" spans="2:7" x14ac:dyDescent="0.35">
      <c r="B213" s="1" t="s">
        <v>352</v>
      </c>
    </row>
    <row r="214" spans="2:7" ht="16" thickBot="1" x14ac:dyDescent="0.4"/>
    <row r="215" spans="2:7" ht="31" customHeight="1" x14ac:dyDescent="0.35">
      <c r="B215" s="82" t="s">
        <v>289</v>
      </c>
      <c r="C215" s="83" t="s">
        <v>290</v>
      </c>
      <c r="D215" s="83" t="s">
        <v>291</v>
      </c>
      <c r="E215" s="83" t="s">
        <v>292</v>
      </c>
      <c r="F215" s="83" t="s">
        <v>293</v>
      </c>
      <c r="G215" s="83" t="s">
        <v>294</v>
      </c>
    </row>
    <row r="216" spans="2:7" x14ac:dyDescent="0.35">
      <c r="B216" s="117" t="s">
        <v>353</v>
      </c>
      <c r="C216" s="125">
        <v>2.1499999999999959</v>
      </c>
      <c r="D216" s="125">
        <v>3.285731209867218</v>
      </c>
      <c r="E216" s="125">
        <v>2.7989362191789064</v>
      </c>
      <c r="F216" s="130">
        <v>1.7837401715779411E-2</v>
      </c>
      <c r="G216" s="88" t="s">
        <v>305</v>
      </c>
    </row>
    <row r="217" spans="2:7" x14ac:dyDescent="0.35">
      <c r="B217" s="81" t="s">
        <v>303</v>
      </c>
      <c r="C217" s="126">
        <v>1.4833333333333172</v>
      </c>
      <c r="D217" s="126">
        <v>2.2668998269626339</v>
      </c>
      <c r="E217" s="126">
        <v>2.7989362191789064</v>
      </c>
      <c r="F217" s="128">
        <v>0.13970617472669511</v>
      </c>
      <c r="G217" s="89" t="s">
        <v>357</v>
      </c>
    </row>
    <row r="218" spans="2:7" x14ac:dyDescent="0.35">
      <c r="B218" s="81" t="s">
        <v>354</v>
      </c>
      <c r="C218" s="126">
        <v>0.46666666666663348</v>
      </c>
      <c r="D218" s="126">
        <v>0.71318196803314515</v>
      </c>
      <c r="E218" s="126">
        <v>2.7989362191789064</v>
      </c>
      <c r="F218" s="128">
        <v>0.89069081659026828</v>
      </c>
      <c r="G218" s="89" t="s">
        <v>357</v>
      </c>
    </row>
    <row r="219" spans="2:7" x14ac:dyDescent="0.35">
      <c r="B219" s="81" t="s">
        <v>355</v>
      </c>
      <c r="C219" s="126">
        <v>1.6833333333333624</v>
      </c>
      <c r="D219" s="126">
        <v>2.5725492418340727</v>
      </c>
      <c r="E219" s="126">
        <v>2.7989362191789064</v>
      </c>
      <c r="F219" s="128">
        <v>7.8632073725434792E-2</v>
      </c>
      <c r="G219" s="89" t="s">
        <v>357</v>
      </c>
    </row>
    <row r="220" spans="2:7" x14ac:dyDescent="0.35">
      <c r="B220" s="81" t="s">
        <v>300</v>
      </c>
      <c r="C220" s="126">
        <v>1.0166666666666837</v>
      </c>
      <c r="D220" s="126">
        <v>1.5537178589294887</v>
      </c>
      <c r="E220" s="126">
        <v>2.7989362191789064</v>
      </c>
      <c r="F220" s="128">
        <v>0.42606185605087521</v>
      </c>
      <c r="G220" s="89" t="s">
        <v>357</v>
      </c>
    </row>
    <row r="221" spans="2:7" ht="16" thickBot="1" x14ac:dyDescent="0.4">
      <c r="B221" s="115" t="s">
        <v>356</v>
      </c>
      <c r="C221" s="127">
        <v>0.66666666666667873</v>
      </c>
      <c r="D221" s="127">
        <v>1.0188313829045841</v>
      </c>
      <c r="E221" s="127">
        <v>2.7989362191789064</v>
      </c>
      <c r="F221" s="129">
        <v>0.74052957046876589</v>
      </c>
      <c r="G221" s="90" t="s">
        <v>357</v>
      </c>
    </row>
    <row r="222" spans="2:7" x14ac:dyDescent="0.35">
      <c r="B222" t="s">
        <v>306</v>
      </c>
      <c r="E222" s="24">
        <v>3.9582935613800836</v>
      </c>
    </row>
    <row r="223" spans="2:7" x14ac:dyDescent="0.35">
      <c r="B223" t="s">
        <v>307</v>
      </c>
      <c r="E223" s="24">
        <v>1.8314683967949481</v>
      </c>
    </row>
    <row r="225" spans="2:5" ht="16" thickBot="1" x14ac:dyDescent="0.4"/>
    <row r="226" spans="2:5" x14ac:dyDescent="0.35">
      <c r="B226" s="82" t="s">
        <v>287</v>
      </c>
      <c r="C226" s="83" t="s">
        <v>189</v>
      </c>
      <c r="D226" s="173" t="s">
        <v>312</v>
      </c>
      <c r="E226" s="174"/>
    </row>
    <row r="227" spans="2:5" x14ac:dyDescent="0.35">
      <c r="B227" s="117" t="s">
        <v>71</v>
      </c>
      <c r="C227" s="97">
        <v>56.933333333333323</v>
      </c>
      <c r="D227" s="97" t="s">
        <v>308</v>
      </c>
      <c r="E227" s="97"/>
    </row>
    <row r="228" spans="2:5" x14ac:dyDescent="0.35">
      <c r="B228" s="81" t="s">
        <v>72</v>
      </c>
      <c r="C228" s="98">
        <v>56.46666666666669</v>
      </c>
      <c r="D228" s="98" t="s">
        <v>308</v>
      </c>
      <c r="E228" s="98" t="s">
        <v>309</v>
      </c>
    </row>
    <row r="229" spans="2:5" x14ac:dyDescent="0.35">
      <c r="B229" s="81" t="s">
        <v>70</v>
      </c>
      <c r="C229" s="98">
        <v>55.45</v>
      </c>
      <c r="D229" s="98" t="s">
        <v>308</v>
      </c>
      <c r="E229" s="98" t="s">
        <v>309</v>
      </c>
    </row>
    <row r="230" spans="2:5" ht="16" thickBot="1" x14ac:dyDescent="0.4">
      <c r="B230" s="115" t="s">
        <v>73</v>
      </c>
      <c r="C230" s="99">
        <v>54.783333333333324</v>
      </c>
      <c r="D230" s="99"/>
      <c r="E230" s="99" t="s">
        <v>309</v>
      </c>
    </row>
    <row r="249" spans="2:7" x14ac:dyDescent="0.35">
      <c r="G249" t="s">
        <v>242</v>
      </c>
    </row>
    <row r="252" spans="2:7" x14ac:dyDescent="0.35">
      <c r="B252" s="1" t="s">
        <v>358</v>
      </c>
    </row>
    <row r="253" spans="2:7" ht="16" thickBot="1" x14ac:dyDescent="0.4"/>
    <row r="254" spans="2:7" x14ac:dyDescent="0.35">
      <c r="B254" s="116" t="s">
        <v>287</v>
      </c>
      <c r="C254" s="133" t="s">
        <v>359</v>
      </c>
      <c r="D254" s="175" t="s">
        <v>312</v>
      </c>
      <c r="E254" s="176"/>
    </row>
    <row r="255" spans="2:7" x14ac:dyDescent="0.35">
      <c r="B255" s="12" t="s">
        <v>71</v>
      </c>
      <c r="C255" s="97">
        <v>56.933333333333323</v>
      </c>
      <c r="D255" s="97" t="s">
        <v>308</v>
      </c>
      <c r="E255" s="97"/>
    </row>
    <row r="256" spans="2:7" x14ac:dyDescent="0.35">
      <c r="B256" t="s">
        <v>72</v>
      </c>
      <c r="C256" s="98">
        <v>56.46666666666669</v>
      </c>
      <c r="D256" s="98" t="s">
        <v>308</v>
      </c>
      <c r="E256" s="98" t="s">
        <v>309</v>
      </c>
    </row>
    <row r="257" spans="2:5" x14ac:dyDescent="0.35">
      <c r="B257" t="s">
        <v>70</v>
      </c>
      <c r="C257" s="98">
        <v>55.45</v>
      </c>
      <c r="D257" s="98" t="s">
        <v>308</v>
      </c>
      <c r="E257" s="98" t="s">
        <v>309</v>
      </c>
    </row>
    <row r="258" spans="2:5" ht="16" thickBot="1" x14ac:dyDescent="0.4">
      <c r="B258" s="134" t="s">
        <v>73</v>
      </c>
      <c r="C258" s="99">
        <v>54.783333333333324</v>
      </c>
      <c r="D258" s="99"/>
      <c r="E258" s="99" t="s">
        <v>309</v>
      </c>
    </row>
    <row r="261" spans="2:5" x14ac:dyDescent="0.35">
      <c r="B261" s="1" t="s">
        <v>360</v>
      </c>
    </row>
    <row r="262" spans="2:5" ht="16" thickBot="1" x14ac:dyDescent="0.4"/>
    <row r="263" spans="2:5" ht="31" x14ac:dyDescent="0.35">
      <c r="B263" s="82" t="s">
        <v>287</v>
      </c>
      <c r="C263" s="83" t="s">
        <v>320</v>
      </c>
    </row>
    <row r="264" spans="2:5" x14ac:dyDescent="0.35">
      <c r="B264" s="117" t="s">
        <v>71</v>
      </c>
      <c r="C264" s="141">
        <v>56.933333333333323</v>
      </c>
    </row>
    <row r="265" spans="2:5" x14ac:dyDescent="0.35">
      <c r="B265" s="81" t="s">
        <v>72</v>
      </c>
      <c r="C265" s="151">
        <v>56.46666666666669</v>
      </c>
    </row>
    <row r="266" spans="2:5" x14ac:dyDescent="0.35">
      <c r="B266" s="81" t="s">
        <v>70</v>
      </c>
      <c r="C266" s="151">
        <v>55.45</v>
      </c>
    </row>
    <row r="267" spans="2:5" x14ac:dyDescent="0.35">
      <c r="B267" s="81" t="s">
        <v>73</v>
      </c>
      <c r="C267" s="142">
        <v>54.783333333333324</v>
      </c>
    </row>
    <row r="268" spans="2:5" x14ac:dyDescent="0.35">
      <c r="B268" s="117" t="s">
        <v>316</v>
      </c>
      <c r="C268" s="118">
        <v>1.5391782193582009E-2</v>
      </c>
    </row>
    <row r="269" spans="2:5" ht="16" thickBot="1" x14ac:dyDescent="0.4">
      <c r="B269" s="115" t="s">
        <v>294</v>
      </c>
      <c r="C269" s="135" t="s">
        <v>305</v>
      </c>
    </row>
    <row r="270" spans="2:5" x14ac:dyDescent="0.35">
      <c r="B270" s="100"/>
      <c r="C270" s="100"/>
    </row>
    <row r="272" spans="2:5" x14ac:dyDescent="0.35">
      <c r="B272" t="s">
        <v>361</v>
      </c>
    </row>
    <row r="273" spans="2:3" ht="16" thickBot="1" x14ac:dyDescent="0.4"/>
    <row r="274" spans="2:3" ht="31" x14ac:dyDescent="0.35">
      <c r="B274" s="82" t="s">
        <v>287</v>
      </c>
      <c r="C274" s="83" t="s">
        <v>320</v>
      </c>
    </row>
    <row r="275" spans="2:3" x14ac:dyDescent="0.35">
      <c r="B275" s="117" t="s">
        <v>71</v>
      </c>
      <c r="C275" s="150">
        <v>56.933333333333323</v>
      </c>
    </row>
    <row r="276" spans="2:3" x14ac:dyDescent="0.35">
      <c r="B276" s="81" t="s">
        <v>72</v>
      </c>
      <c r="C276" s="138">
        <v>56.46666666666669</v>
      </c>
    </row>
    <row r="277" spans="2:3" x14ac:dyDescent="0.35">
      <c r="B277" s="81" t="s">
        <v>70</v>
      </c>
      <c r="C277" s="139">
        <v>55.45</v>
      </c>
    </row>
    <row r="278" spans="2:3" ht="16" thickBot="1" x14ac:dyDescent="0.4">
      <c r="B278" s="115" t="s">
        <v>73</v>
      </c>
      <c r="C278" s="140">
        <v>54.783333333333324</v>
      </c>
    </row>
    <row r="297" spans="7:7" x14ac:dyDescent="0.35">
      <c r="G297" t="s">
        <v>242</v>
      </c>
    </row>
  </sheetData>
  <mergeCells count="6">
    <mergeCell ref="D254:E254"/>
    <mergeCell ref="B161:J162"/>
    <mergeCell ref="B177:J178"/>
    <mergeCell ref="B183:I184"/>
    <mergeCell ref="B186:I188"/>
    <mergeCell ref="D226:E226"/>
  </mergeCells>
  <pageMargins left="0.7" right="0.7" top="0.75" bottom="0.75" header="0.3" footer="0.3"/>
  <pageSetup paperSize="9" orientation="portrait" r:id="rId1"/>
  <ignoredErrors>
    <ignoredError sqref="C21:C24" numberStoredAsText="1"/>
    <ignoredError sqref="A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21" r:id="rId4" name="DD362954">
              <controlPr defaultSize="0" autoFill="0" autoPict="0" macro="[0]!GoToResultsNew2703202410175427">
                <anchor moveWithCells="1">
                  <from>
                    <xdr:col>1</xdr:col>
                    <xdr:colOff>6350</xdr:colOff>
                    <xdr:row>7</xdr:row>
                    <xdr:rowOff>476250</xdr:rowOff>
                  </from>
                  <to>
                    <xdr:col>10</xdr:col>
                    <xdr:colOff>6350</xdr:colOff>
                    <xdr:row>8</xdr:row>
                    <xdr:rowOff>196850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3D1C6-7BA9-4467-BBC2-0764CFE9C898}">
  <sheetPr codeName="XLSTAT_20240327_110350_1_HID1"/>
  <dimension ref="A1:J70"/>
  <sheetViews>
    <sheetView showGridLines="0" workbookViewId="0">
      <selection activeCell="I2" sqref="I2"/>
    </sheetView>
  </sheetViews>
  <sheetFormatPr defaultRowHeight="15.5" x14ac:dyDescent="0.35"/>
  <sheetData>
    <row r="1" spans="1:10" x14ac:dyDescent="0.35">
      <c r="A1">
        <v>1</v>
      </c>
      <c r="C1">
        <f t="shared" ref="C1:C32" si="0">41.1500187128882+(A1-1)*0.314888646547413</f>
        <v>41.150018712888198</v>
      </c>
      <c r="D1">
        <f t="shared" ref="D1:D32" si="1">0+1*C1-4.62266076488423*(1.04166666666667+(C1-46.6665557755487)^2/385.452534830866)^0.5</f>
        <v>36.25650380011286</v>
      </c>
      <c r="E1">
        <v>1</v>
      </c>
      <c r="G1">
        <f t="shared" ref="G1:G32" si="2">33.2660999156745+(E1-1)*0.429148339260655</f>
        <v>33.266099915674502</v>
      </c>
      <c r="H1">
        <f t="shared" ref="H1:H32" si="3">0+1*G1+4.62266076488423*(1.04166666666667+(G1-46.6665557755487)^2/385.452534830866)^0.5</f>
        <v>38.941892362135086</v>
      </c>
      <c r="I1" s="82" t="s">
        <v>287</v>
      </c>
      <c r="J1" s="83" t="s">
        <v>189</v>
      </c>
    </row>
    <row r="2" spans="1:10" x14ac:dyDescent="0.35">
      <c r="A2">
        <v>2</v>
      </c>
      <c r="C2">
        <f t="shared" si="0"/>
        <v>41.464907359435614</v>
      </c>
      <c r="D2">
        <f t="shared" si="1"/>
        <v>36.590547851920419</v>
      </c>
      <c r="E2">
        <v>2</v>
      </c>
      <c r="G2">
        <f t="shared" si="2"/>
        <v>33.695248254935159</v>
      </c>
      <c r="H2">
        <f t="shared" si="3"/>
        <v>39.31549717180043</v>
      </c>
      <c r="I2" s="117" t="s">
        <v>70</v>
      </c>
      <c r="J2" s="97">
        <v>41.582624894593174</v>
      </c>
    </row>
    <row r="3" spans="1:10" x14ac:dyDescent="0.35">
      <c r="A3">
        <v>3</v>
      </c>
      <c r="C3">
        <f t="shared" si="0"/>
        <v>41.779796005983023</v>
      </c>
      <c r="D3">
        <f t="shared" si="1"/>
        <v>36.923535402275405</v>
      </c>
      <c r="E3">
        <v>3</v>
      </c>
      <c r="G3">
        <f t="shared" si="2"/>
        <v>34.124396594195815</v>
      </c>
      <c r="H3">
        <f t="shared" si="3"/>
        <v>39.690382219992301</v>
      </c>
      <c r="I3" s="81" t="s">
        <v>73</v>
      </c>
      <c r="J3" s="98">
        <v>52.397779437216435</v>
      </c>
    </row>
    <row r="4" spans="1:10" x14ac:dyDescent="0.35">
      <c r="A4">
        <v>4</v>
      </c>
      <c r="C4">
        <f t="shared" si="0"/>
        <v>42.094684652530439</v>
      </c>
      <c r="D4">
        <f t="shared" si="1"/>
        <v>37.255454597096893</v>
      </c>
      <c r="E4">
        <v>4</v>
      </c>
      <c r="G4">
        <f t="shared" si="2"/>
        <v>34.553544933456465</v>
      </c>
      <c r="H4">
        <f t="shared" si="3"/>
        <v>40.066585309913222</v>
      </c>
      <c r="I4" s="81" t="s">
        <v>71</v>
      </c>
      <c r="J4" s="98">
        <v>44.709000375470332</v>
      </c>
    </row>
    <row r="5" spans="1:10" ht="16" thickBot="1" x14ac:dyDescent="0.4">
      <c r="A5">
        <v>5</v>
      </c>
      <c r="C5">
        <f t="shared" si="0"/>
        <v>42.409573299077849</v>
      </c>
      <c r="D5">
        <f t="shared" si="1"/>
        <v>37.586294119580785</v>
      </c>
      <c r="E5">
        <v>5</v>
      </c>
      <c r="G5">
        <f t="shared" si="2"/>
        <v>34.982693272717121</v>
      </c>
      <c r="H5">
        <f t="shared" si="3"/>
        <v>40.444144774390786</v>
      </c>
      <c r="I5" s="115" t="s">
        <v>72</v>
      </c>
      <c r="J5" s="99">
        <v>47.976818394914901</v>
      </c>
    </row>
    <row r="6" spans="1:10" x14ac:dyDescent="0.35">
      <c r="A6">
        <v>6</v>
      </c>
      <c r="C6">
        <f t="shared" si="0"/>
        <v>42.724461945625265</v>
      </c>
      <c r="D6">
        <f t="shared" si="1"/>
        <v>37.916043224985579</v>
      </c>
      <c r="E6">
        <v>6</v>
      </c>
      <c r="G6">
        <f t="shared" si="2"/>
        <v>35.411841611977778</v>
      </c>
      <c r="H6">
        <f t="shared" si="3"/>
        <v>40.823099407042257</v>
      </c>
    </row>
    <row r="7" spans="1:10" x14ac:dyDescent="0.35">
      <c r="A7">
        <v>7</v>
      </c>
      <c r="C7">
        <f t="shared" si="0"/>
        <v>43.039350592172674</v>
      </c>
      <c r="D7">
        <f t="shared" si="1"/>
        <v>38.244691774457252</v>
      </c>
      <c r="E7">
        <v>7</v>
      </c>
      <c r="G7">
        <f t="shared" si="2"/>
        <v>35.840989951238434</v>
      </c>
      <c r="H7">
        <f t="shared" si="3"/>
        <v>41.20348838489604</v>
      </c>
    </row>
    <row r="8" spans="1:10" x14ac:dyDescent="0.35">
      <c r="A8">
        <v>8</v>
      </c>
      <c r="C8">
        <f t="shared" si="0"/>
        <v>43.354239238720091</v>
      </c>
      <c r="D8">
        <f t="shared" si="1"/>
        <v>38.572230267663663</v>
      </c>
      <c r="E8">
        <v>8</v>
      </c>
      <c r="G8">
        <f t="shared" si="2"/>
        <v>36.270138290499091</v>
      </c>
      <c r="H8">
        <f t="shared" si="3"/>
        <v>41.585351182203063</v>
      </c>
    </row>
    <row r="9" spans="1:10" x14ac:dyDescent="0.35">
      <c r="A9">
        <v>9</v>
      </c>
      <c r="C9">
        <f t="shared" si="0"/>
        <v>43.6691278852675</v>
      </c>
      <c r="D9">
        <f t="shared" si="1"/>
        <v>38.898649874008896</v>
      </c>
      <c r="E9">
        <v>9</v>
      </c>
      <c r="G9">
        <f t="shared" si="2"/>
        <v>36.69928662975974</v>
      </c>
      <c r="H9">
        <f t="shared" si="3"/>
        <v>41.968727475249281</v>
      </c>
    </row>
    <row r="10" spans="1:10" x14ac:dyDescent="0.35">
      <c r="A10">
        <v>10</v>
      </c>
      <c r="C10">
        <f t="shared" si="0"/>
        <v>43.984016531814916</v>
      </c>
      <c r="D10">
        <f t="shared" si="1"/>
        <v>39.223942462201158</v>
      </c>
      <c r="E10">
        <v>10</v>
      </c>
      <c r="G10">
        <f t="shared" si="2"/>
        <v>37.128434969020397</v>
      </c>
      <c r="H10">
        <f t="shared" si="3"/>
        <v>42.353657038072818</v>
      </c>
    </row>
    <row r="11" spans="1:10" x14ac:dyDescent="0.35">
      <c r="A11">
        <v>11</v>
      </c>
      <c r="C11">
        <f t="shared" si="0"/>
        <v>44.298905178362325</v>
      </c>
      <c r="D11">
        <f t="shared" si="1"/>
        <v>39.54810062795336</v>
      </c>
      <c r="E11">
        <v>11</v>
      </c>
      <c r="G11">
        <f t="shared" si="2"/>
        <v>37.557583308281053</v>
      </c>
      <c r="H11">
        <f t="shared" si="3"/>
        <v>42.740179629096815</v>
      </c>
    </row>
    <row r="12" spans="1:10" x14ac:dyDescent="0.35">
      <c r="A12">
        <v>12</v>
      </c>
      <c r="C12">
        <f t="shared" si="0"/>
        <v>44.613793824909742</v>
      </c>
      <c r="D12">
        <f t="shared" si="1"/>
        <v>39.87111771960447</v>
      </c>
      <c r="E12">
        <v>12</v>
      </c>
      <c r="G12">
        <f t="shared" si="2"/>
        <v>37.98673164754171</v>
      </c>
      <c r="H12">
        <f t="shared" si="3"/>
        <v>43.128334868811827</v>
      </c>
    </row>
    <row r="13" spans="1:10" x14ac:dyDescent="0.35">
      <c r="A13">
        <v>13</v>
      </c>
      <c r="C13">
        <f t="shared" si="0"/>
        <v>44.928682471457151</v>
      </c>
      <c r="D13">
        <f t="shared" si="1"/>
        <v>40.192987861460601</v>
      </c>
      <c r="E13">
        <v>13</v>
      </c>
      <c r="G13">
        <f t="shared" si="2"/>
        <v>38.415879986802359</v>
      </c>
      <c r="H13">
        <f t="shared" si="3"/>
        <v>43.518162108778668</v>
      </c>
    </row>
    <row r="14" spans="1:10" x14ac:dyDescent="0.35">
      <c r="A14">
        <v>14</v>
      </c>
      <c r="C14">
        <f t="shared" si="0"/>
        <v>45.243571118004567</v>
      </c>
      <c r="D14">
        <f t="shared" si="1"/>
        <v>40.513705974669399</v>
      </c>
      <c r="E14">
        <v>14</v>
      </c>
      <c r="G14">
        <f t="shared" si="2"/>
        <v>38.845028326063016</v>
      </c>
      <c r="H14">
        <f t="shared" si="3"/>
        <v>43.909700292372818</v>
      </c>
    </row>
    <row r="15" spans="1:10" x14ac:dyDescent="0.35">
      <c r="A15">
        <v>15</v>
      </c>
      <c r="C15">
        <f t="shared" si="0"/>
        <v>45.558459764551984</v>
      </c>
      <c r="D15">
        <f t="shared" si="1"/>
        <v>40.833267795457665</v>
      </c>
      <c r="E15">
        <v>15</v>
      </c>
      <c r="G15">
        <f t="shared" si="2"/>
        <v>39.274176665323672</v>
      </c>
      <c r="H15">
        <f t="shared" si="3"/>
        <v>44.30298780785342</v>
      </c>
    </row>
    <row r="16" spans="1:10" x14ac:dyDescent="0.35">
      <c r="A16">
        <v>16</v>
      </c>
      <c r="C16">
        <f t="shared" si="0"/>
        <v>45.873348411099393</v>
      </c>
      <c r="D16">
        <f t="shared" si="1"/>
        <v>41.151669890581545</v>
      </c>
      <c r="E16">
        <v>16</v>
      </c>
      <c r="G16">
        <f t="shared" si="2"/>
        <v>39.703325004584329</v>
      </c>
      <c r="H16">
        <f t="shared" si="3"/>
        <v>44.698062334510695</v>
      </c>
    </row>
    <row r="17" spans="1:8" x14ac:dyDescent="0.35">
      <c r="A17">
        <v>17</v>
      </c>
      <c r="C17">
        <f t="shared" si="0"/>
        <v>46.188237057646802</v>
      </c>
      <c r="D17">
        <f t="shared" si="1"/>
        <v>41.46890966985989</v>
      </c>
      <c r="E17">
        <v>17</v>
      </c>
      <c r="G17">
        <f t="shared" si="2"/>
        <v>40.132473343844978</v>
      </c>
      <c r="H17">
        <f t="shared" si="3"/>
        <v>45.09496068282229</v>
      </c>
    </row>
    <row r="18" spans="1:8" x14ac:dyDescent="0.35">
      <c r="A18">
        <v>18</v>
      </c>
      <c r="C18">
        <f t="shared" si="0"/>
        <v>46.503125704194218</v>
      </c>
      <c r="D18">
        <f t="shared" si="1"/>
        <v>41.784985395684799</v>
      </c>
      <c r="E18">
        <v>18</v>
      </c>
      <c r="G18">
        <f t="shared" si="2"/>
        <v>40.561621683105635</v>
      </c>
      <c r="H18">
        <f t="shared" si="3"/>
        <v>45.493718629728022</v>
      </c>
    </row>
    <row r="19" spans="1:8" x14ac:dyDescent="0.35">
      <c r="A19">
        <v>19</v>
      </c>
      <c r="C19">
        <f t="shared" si="0"/>
        <v>46.818014350741635</v>
      </c>
      <c r="D19">
        <f t="shared" si="1"/>
        <v>42.099896189428065</v>
      </c>
      <c r="E19">
        <v>19</v>
      </c>
      <c r="G19">
        <f t="shared" si="2"/>
        <v>40.990770022366291</v>
      </c>
      <c r="H19">
        <f t="shared" si="3"/>
        <v>45.894370750308482</v>
      </c>
    </row>
    <row r="20" spans="1:8" x14ac:dyDescent="0.35">
      <c r="A20">
        <v>20</v>
      </c>
      <c r="C20">
        <f t="shared" si="0"/>
        <v>47.132902997289044</v>
      </c>
      <c r="D20">
        <f t="shared" si="1"/>
        <v>42.413642034688827</v>
      </c>
      <c r="E20">
        <v>20</v>
      </c>
      <c r="G20">
        <f t="shared" si="2"/>
        <v>41.419918361626948</v>
      </c>
      <c r="H20">
        <f t="shared" si="3"/>
        <v>46.2969502473224</v>
      </c>
    </row>
    <row r="21" spans="1:8" x14ac:dyDescent="0.35">
      <c r="A21">
        <v>21</v>
      </c>
      <c r="C21">
        <f t="shared" si="0"/>
        <v>47.44779164383646</v>
      </c>
      <c r="D21">
        <f t="shared" si="1"/>
        <v>42.726223777354242</v>
      </c>
      <c r="E21">
        <v>21</v>
      </c>
      <c r="G21">
        <f t="shared" si="2"/>
        <v>41.849066700887604</v>
      </c>
      <c r="H21">
        <f t="shared" si="3"/>
        <v>46.701488780213218</v>
      </c>
    </row>
    <row r="22" spans="1:8" x14ac:dyDescent="0.35">
      <c r="A22">
        <v>22</v>
      </c>
      <c r="C22">
        <f t="shared" si="0"/>
        <v>47.762680290383869</v>
      </c>
      <c r="D22">
        <f t="shared" si="1"/>
        <v>43.037643122472659</v>
      </c>
      <c r="E22">
        <v>22</v>
      </c>
      <c r="G22">
        <f t="shared" si="2"/>
        <v>42.278215040148254</v>
      </c>
      <c r="H22">
        <f t="shared" si="3"/>
        <v>47.108016295333073</v>
      </c>
    </row>
    <row r="23" spans="1:8" x14ac:dyDescent="0.35">
      <c r="A23">
        <v>23</v>
      </c>
      <c r="C23">
        <f t="shared" si="0"/>
        <v>48.077568936931286</v>
      </c>
      <c r="D23">
        <f t="shared" si="1"/>
        <v>43.347902627966448</v>
      </c>
      <c r="E23">
        <v>23</v>
      </c>
      <c r="G23">
        <f t="shared" si="2"/>
        <v>42.70736337940891</v>
      </c>
      <c r="H23">
        <f t="shared" si="3"/>
        <v>47.516560859245288</v>
      </c>
    </row>
    <row r="24" spans="1:8" x14ac:dyDescent="0.35">
      <c r="A24">
        <v>24</v>
      </c>
      <c r="C24">
        <f t="shared" si="0"/>
        <v>48.392457583478695</v>
      </c>
      <c r="D24">
        <f t="shared" si="1"/>
        <v>43.657005695238077</v>
      </c>
      <c r="E24">
        <v>24</v>
      </c>
      <c r="G24">
        <f t="shared" si="2"/>
        <v>43.136511718669567</v>
      </c>
      <c r="H24">
        <f t="shared" si="3"/>
        <v>47.927148497049437</v>
      </c>
    </row>
    <row r="25" spans="1:8" x14ac:dyDescent="0.35">
      <c r="A25">
        <v>25</v>
      </c>
      <c r="C25">
        <f t="shared" si="0"/>
        <v>48.707346230026111</v>
      </c>
      <c r="D25">
        <f t="shared" si="1"/>
        <v>43.964956556749996</v>
      </c>
      <c r="E25">
        <v>25</v>
      </c>
      <c r="G25">
        <f t="shared" si="2"/>
        <v>43.565660057930224</v>
      </c>
      <c r="H25">
        <f t="shared" si="3"/>
        <v>48.339803037721339</v>
      </c>
    </row>
    <row r="26" spans="1:8" x14ac:dyDescent="0.35">
      <c r="A26">
        <v>26</v>
      </c>
      <c r="C26">
        <f t="shared" si="0"/>
        <v>49.022234876573521</v>
      </c>
      <c r="D26">
        <f t="shared" si="1"/>
        <v>44.271760260683017</v>
      </c>
      <c r="E26">
        <v>26</v>
      </c>
      <c r="G26">
        <f t="shared" si="2"/>
        <v>43.99480839719088</v>
      </c>
      <c r="H26">
        <f t="shared" si="3"/>
        <v>48.754545968468662</v>
      </c>
    </row>
    <row r="27" spans="1:8" x14ac:dyDescent="0.35">
      <c r="A27">
        <v>27</v>
      </c>
      <c r="C27">
        <f t="shared" si="0"/>
        <v>49.337123523120937</v>
      </c>
      <c r="D27">
        <f t="shared" si="1"/>
        <v>44.577422652802099</v>
      </c>
      <c r="E27">
        <v>27</v>
      </c>
      <c r="G27">
        <f t="shared" si="2"/>
        <v>44.42395673645153</v>
      </c>
      <c r="H27">
        <f t="shared" si="3"/>
        <v>49.171396300068892</v>
      </c>
    </row>
    <row r="28" spans="1:8" x14ac:dyDescent="0.35">
      <c r="A28">
        <v>28</v>
      </c>
      <c r="C28">
        <f t="shared" si="0"/>
        <v>49.652012169668346</v>
      </c>
      <c r="D28">
        <f t="shared" si="1"/>
        <v>44.881950355679187</v>
      </c>
      <c r="E28">
        <v>28</v>
      </c>
      <c r="G28">
        <f t="shared" si="2"/>
        <v>44.853105075712186</v>
      </c>
      <c r="H28">
        <f t="shared" si="3"/>
        <v>49.590370445077426</v>
      </c>
    </row>
    <row r="29" spans="1:8" x14ac:dyDescent="0.35">
      <c r="A29">
        <v>29</v>
      </c>
      <c r="C29">
        <f t="shared" si="0"/>
        <v>49.966900816215762</v>
      </c>
      <c r="D29">
        <f t="shared" si="1"/>
        <v>45.185350745442577</v>
      </c>
      <c r="E29">
        <v>29</v>
      </c>
      <c r="G29">
        <f t="shared" si="2"/>
        <v>45.282253414972843</v>
      </c>
      <c r="H29">
        <f t="shared" si="3"/>
        <v>50.01148211066905</v>
      </c>
    </row>
    <row r="30" spans="1:8" x14ac:dyDescent="0.35">
      <c r="A30">
        <v>30</v>
      </c>
      <c r="C30">
        <f t="shared" si="0"/>
        <v>50.281789462763172</v>
      </c>
      <c r="D30">
        <f t="shared" si="1"/>
        <v>45.487631926238713</v>
      </c>
      <c r="E30">
        <v>30</v>
      </c>
      <c r="G30">
        <f t="shared" si="2"/>
        <v>45.711401754233499</v>
      </c>
      <c r="H30">
        <f t="shared" si="3"/>
        <v>50.434742207707856</v>
      </c>
    </row>
    <row r="31" spans="1:8" x14ac:dyDescent="0.35">
      <c r="A31">
        <v>31</v>
      </c>
      <c r="C31">
        <f t="shared" si="0"/>
        <v>50.596678109310588</v>
      </c>
      <c r="D31">
        <f t="shared" si="1"/>
        <v>45.78880270260678</v>
      </c>
      <c r="E31">
        <v>31</v>
      </c>
      <c r="G31">
        <f t="shared" si="2"/>
        <v>46.140550093494156</v>
      </c>
      <c r="H31">
        <f t="shared" si="3"/>
        <v>50.860158777429703</v>
      </c>
    </row>
    <row r="32" spans="1:8" x14ac:dyDescent="0.35">
      <c r="A32">
        <v>32</v>
      </c>
      <c r="C32">
        <f t="shared" si="0"/>
        <v>50.911566755858004</v>
      </c>
      <c r="D32">
        <f t="shared" si="1"/>
        <v>46.088872549977836</v>
      </c>
      <c r="E32">
        <v>32</v>
      </c>
      <c r="G32">
        <f t="shared" si="2"/>
        <v>46.569698432754805</v>
      </c>
      <c r="H32">
        <f t="shared" si="3"/>
        <v>51.287736936874282</v>
      </c>
    </row>
    <row r="33" spans="1:8" x14ac:dyDescent="0.35">
      <c r="A33">
        <v>33</v>
      </c>
      <c r="C33">
        <f t="shared" ref="C33:C64" si="4">41.1500187128882+(A33-1)*0.314888646547413</f>
        <v>51.226455402405414</v>
      </c>
      <c r="D33">
        <f t="shared" ref="D33:D64" si="5">0+1*C33-4.62266076488423*(1.04166666666667+(C33-46.6665557755487)^2/385.452534830866)^0.5</f>
        <v>46.387851583518938</v>
      </c>
      <c r="E33">
        <v>33</v>
      </c>
      <c r="G33">
        <f t="shared" ref="G33:G64" si="6">33.2660999156745+(E33-1)*0.429148339260655</f>
        <v>46.998846772015462</v>
      </c>
      <c r="H33">
        <f t="shared" ref="H33:H64" si="7">0+1*G33+4.62266076488423*(1.04166666666667+(G33-46.6665557755487)^2/385.452534830866)^0.5</f>
        <v>51.71747884392461</v>
      </c>
    </row>
    <row r="34" spans="1:8" x14ac:dyDescent="0.35">
      <c r="A34">
        <v>34</v>
      </c>
      <c r="C34">
        <f t="shared" si="4"/>
        <v>51.541344048952823</v>
      </c>
      <c r="D34">
        <f t="shared" si="5"/>
        <v>46.685750525548585</v>
      </c>
      <c r="E34">
        <v>34</v>
      </c>
      <c r="G34">
        <f t="shared" si="6"/>
        <v>47.427995111276118</v>
      </c>
      <c r="H34">
        <f t="shared" si="7"/>
        <v>52.149383682508834</v>
      </c>
    </row>
    <row r="35" spans="1:8" x14ac:dyDescent="0.35">
      <c r="A35">
        <v>35</v>
      </c>
      <c r="C35">
        <f t="shared" si="4"/>
        <v>51.856232695500239</v>
      </c>
      <c r="D35">
        <f t="shared" si="5"/>
        <v>46.982580671752814</v>
      </c>
      <c r="E35">
        <v>35</v>
      </c>
      <c r="G35">
        <f t="shared" si="6"/>
        <v>47.857143450536768</v>
      </c>
      <c r="H35">
        <f t="shared" si="7"/>
        <v>52.583447668200478</v>
      </c>
    </row>
    <row r="36" spans="1:8" x14ac:dyDescent="0.35">
      <c r="A36">
        <v>36</v>
      </c>
      <c r="C36">
        <f t="shared" si="4"/>
        <v>52.171121342047655</v>
      </c>
      <c r="D36">
        <f t="shared" si="5"/>
        <v>47.278353856431835</v>
      </c>
      <c r="E36">
        <v>36</v>
      </c>
      <c r="G36">
        <f t="shared" si="6"/>
        <v>48.286291789797424</v>
      </c>
      <c r="H36">
        <f t="shared" si="7"/>
        <v>53.019664074127725</v>
      </c>
    </row>
    <row r="37" spans="1:8" x14ac:dyDescent="0.35">
      <c r="A37">
        <v>37</v>
      </c>
      <c r="C37">
        <f t="shared" si="4"/>
        <v>52.486009988595065</v>
      </c>
      <c r="D37">
        <f t="shared" si="5"/>
        <v>47.573082417004869</v>
      </c>
      <c r="E37">
        <v>37</v>
      </c>
      <c r="G37">
        <f t="shared" si="6"/>
        <v>48.715440129058081</v>
      </c>
      <c r="H37">
        <f t="shared" si="7"/>
        <v>53.458023276779201</v>
      </c>
    </row>
    <row r="38" spans="1:8" x14ac:dyDescent="0.35">
      <c r="A38">
        <v>38</v>
      </c>
      <c r="C38">
        <f t="shared" si="4"/>
        <v>52.800898635142481</v>
      </c>
      <c r="D38">
        <f t="shared" si="5"/>
        <v>47.866779157996362</v>
      </c>
      <c r="E38">
        <v>38</v>
      </c>
      <c r="G38">
        <f t="shared" si="6"/>
        <v>49.144588468318737</v>
      </c>
      <c r="H38">
        <f t="shared" si="7"/>
        <v>53.898512820982759</v>
      </c>
    </row>
    <row r="39" spans="1:8" x14ac:dyDescent="0.35">
      <c r="A39">
        <v>39</v>
      </c>
      <c r="C39">
        <f t="shared" si="4"/>
        <v>53.11578728168989</v>
      </c>
      <c r="D39">
        <f t="shared" si="5"/>
        <v>48.159457314719972</v>
      </c>
      <c r="E39">
        <v>39</v>
      </c>
      <c r="G39">
        <f t="shared" si="6"/>
        <v>49.573736807579394</v>
      </c>
      <c r="H39">
        <f t="shared" si="7"/>
        <v>54.34111750304281</v>
      </c>
    </row>
    <row r="40" spans="1:8" x14ac:dyDescent="0.35">
      <c r="A40">
        <v>40</v>
      </c>
      <c r="C40">
        <f t="shared" si="4"/>
        <v>53.430675928237306</v>
      </c>
      <c r="D40">
        <f t="shared" si="5"/>
        <v>48.451130516868389</v>
      </c>
      <c r="E40">
        <v>40</v>
      </c>
      <c r="G40">
        <f t="shared" si="6"/>
        <v>50.002885146840043</v>
      </c>
      <c r="H40">
        <f t="shared" si="7"/>
        <v>54.785819470759215</v>
      </c>
    </row>
    <row r="41" spans="1:8" x14ac:dyDescent="0.35">
      <c r="A41">
        <v>41</v>
      </c>
      <c r="C41">
        <f t="shared" si="4"/>
        <v>53.745564574784716</v>
      </c>
      <c r="D41">
        <f t="shared" si="5"/>
        <v>48.741812752206364</v>
      </c>
      <c r="E41">
        <v>41</v>
      </c>
      <c r="G41">
        <f t="shared" si="6"/>
        <v>50.4320334861007</v>
      </c>
      <c r="H41">
        <f t="shared" si="7"/>
        <v>55.232598338822989</v>
      </c>
    </row>
    <row r="42" spans="1:8" x14ac:dyDescent="0.35">
      <c r="A42">
        <v>42</v>
      </c>
      <c r="C42">
        <f t="shared" si="4"/>
        <v>54.060453221332132</v>
      </c>
      <c r="D42">
        <f t="shared" si="5"/>
        <v>49.031518330552885</v>
      </c>
      <c r="E42">
        <v>42</v>
      </c>
      <c r="G42">
        <f t="shared" si="6"/>
        <v>50.861181825361356</v>
      </c>
      <c r="H42">
        <f t="shared" si="7"/>
        <v>55.681431317896219</v>
      </c>
    </row>
    <row r="43" spans="1:8" x14ac:dyDescent="0.35">
      <c r="A43">
        <v>43</v>
      </c>
      <c r="C43">
        <f t="shared" si="4"/>
        <v>54.375341867879541</v>
      </c>
      <c r="D43">
        <f t="shared" si="5"/>
        <v>49.320261848225314</v>
      </c>
      <c r="E43">
        <v>43</v>
      </c>
      <c r="G43">
        <f t="shared" si="6"/>
        <v>51.290330164622013</v>
      </c>
      <c r="H43">
        <f t="shared" si="7"/>
        <v>56.132293355538927</v>
      </c>
    </row>
    <row r="44" spans="1:8" x14ac:dyDescent="0.35">
      <c r="A44">
        <v>44</v>
      </c>
      <c r="C44">
        <f t="shared" si="4"/>
        <v>54.690230514426958</v>
      </c>
      <c r="D44">
        <f t="shared" si="5"/>
        <v>49.608058153104714</v>
      </c>
      <c r="E44">
        <v>44</v>
      </c>
      <c r="G44">
        <f t="shared" si="6"/>
        <v>51.719478503882669</v>
      </c>
      <c r="H44">
        <f t="shared" si="7"/>
        <v>56.585157287046179</v>
      </c>
    </row>
    <row r="45" spans="1:8" x14ac:dyDescent="0.35">
      <c r="A45">
        <v>45</v>
      </c>
      <c r="C45">
        <f t="shared" si="4"/>
        <v>55.005119160974374</v>
      </c>
      <c r="D45">
        <f t="shared" si="5"/>
        <v>49.894922310466775</v>
      </c>
      <c r="E45">
        <v>45</v>
      </c>
      <c r="G45">
        <f t="shared" si="6"/>
        <v>52.148626843143319</v>
      </c>
      <c r="H45">
        <f t="shared" si="7"/>
        <v>57.0399939942047</v>
      </c>
    </row>
    <row r="46" spans="1:8" x14ac:dyDescent="0.35">
      <c r="A46">
        <v>46</v>
      </c>
      <c r="C46">
        <f t="shared" si="4"/>
        <v>55.320007807521783</v>
      </c>
      <c r="D46">
        <f t="shared" si="5"/>
        <v>50.1808695697082</v>
      </c>
      <c r="E46">
        <v>46</v>
      </c>
      <c r="G46">
        <f t="shared" si="6"/>
        <v>52.577775182403975</v>
      </c>
      <c r="H46">
        <f t="shared" si="7"/>
        <v>57.496772569967703</v>
      </c>
    </row>
    <row r="47" spans="1:8" x14ac:dyDescent="0.35">
      <c r="A47">
        <v>47</v>
      </c>
      <c r="C47">
        <f t="shared" si="4"/>
        <v>55.634896454069192</v>
      </c>
      <c r="D47">
        <f t="shared" si="5"/>
        <v>50.46591533208322</v>
      </c>
      <c r="E47">
        <v>47</v>
      </c>
      <c r="G47">
        <f t="shared" si="6"/>
        <v>53.006923521664632</v>
      </c>
      <c r="H47">
        <f t="shared" si="7"/>
        <v>57.955460487077417</v>
      </c>
    </row>
    <row r="48" spans="1:8" x14ac:dyDescent="0.35">
      <c r="A48">
        <v>48</v>
      </c>
      <c r="C48">
        <f t="shared" si="4"/>
        <v>55.949785100616609</v>
      </c>
      <c r="D48">
        <f t="shared" si="5"/>
        <v>50.750075119549699</v>
      </c>
      <c r="E48">
        <v>48</v>
      </c>
      <c r="G48">
        <f t="shared" si="6"/>
        <v>53.436071860925281</v>
      </c>
      <c r="H48">
        <f t="shared" si="7"/>
        <v>58.41602376873287</v>
      </c>
    </row>
    <row r="49" spans="1:8" x14ac:dyDescent="0.35">
      <c r="A49">
        <v>49</v>
      </c>
      <c r="C49">
        <f t="shared" si="4"/>
        <v>56.264673747164025</v>
      </c>
      <c r="D49">
        <f t="shared" si="5"/>
        <v>51.033364544809793</v>
      </c>
      <c r="E49">
        <v>49</v>
      </c>
      <c r="G49">
        <f t="shared" si="6"/>
        <v>53.865220200185945</v>
      </c>
      <c r="H49">
        <f t="shared" si="7"/>
        <v>58.878427159500276</v>
      </c>
    </row>
    <row r="50" spans="1:8" x14ac:dyDescent="0.35">
      <c r="A50">
        <v>50</v>
      </c>
      <c r="C50">
        <f t="shared" si="4"/>
        <v>56.579562393711434</v>
      </c>
      <c r="D50">
        <f t="shared" si="5"/>
        <v>51.31579928261543</v>
      </c>
      <c r="E50">
        <v>50</v>
      </c>
      <c r="G50">
        <f t="shared" si="6"/>
        <v>54.294368539446594</v>
      </c>
      <c r="H50">
        <f t="shared" si="7"/>
        <v>59.342634294790749</v>
      </c>
    </row>
    <row r="51" spans="1:8" x14ac:dyDescent="0.35">
      <c r="A51">
        <v>51</v>
      </c>
      <c r="C51">
        <f t="shared" si="4"/>
        <v>56.894451040258843</v>
      </c>
      <c r="D51">
        <f t="shared" si="5"/>
        <v>51.597395042395128</v>
      </c>
      <c r="E51">
        <v>51</v>
      </c>
      <c r="G51">
        <f t="shared" si="6"/>
        <v>54.723516878707251</v>
      </c>
      <c r="H51">
        <f t="shared" si="7"/>
        <v>59.808607867378434</v>
      </c>
    </row>
    <row r="52" spans="1:8" x14ac:dyDescent="0.35">
      <c r="A52">
        <v>52</v>
      </c>
      <c r="C52">
        <f t="shared" si="4"/>
        <v>57.20933968680626</v>
      </c>
      <c r="D52">
        <f t="shared" si="5"/>
        <v>51.878167542245315</v>
      </c>
      <c r="E52">
        <v>52</v>
      </c>
      <c r="G52">
        <f t="shared" si="6"/>
        <v>55.152665217967908</v>
      </c>
      <c r="H52">
        <f t="shared" si="7"/>
        <v>60.276309789595693</v>
      </c>
    </row>
    <row r="53" spans="1:8" x14ac:dyDescent="0.35">
      <c r="A53">
        <v>53</v>
      </c>
      <c r="C53">
        <f t="shared" si="4"/>
        <v>57.524228333353676</v>
      </c>
      <c r="D53">
        <f t="shared" si="5"/>
        <v>52.158132484316781</v>
      </c>
      <c r="E53">
        <v>53</v>
      </c>
      <c r="G53">
        <f t="shared" si="6"/>
        <v>55.581813557228557</v>
      </c>
      <c r="H53">
        <f t="shared" si="7"/>
        <v>60.745701350015935</v>
      </c>
    </row>
    <row r="54" spans="1:8" x14ac:dyDescent="0.35">
      <c r="A54">
        <v>54</v>
      </c>
      <c r="C54">
        <f t="shared" si="4"/>
        <v>57.839116979901085</v>
      </c>
      <c r="D54">
        <f t="shared" si="5"/>
        <v>52.4373055316155</v>
      </c>
      <c r="E54">
        <v>54</v>
      </c>
      <c r="G54">
        <f t="shared" si="6"/>
        <v>56.010961896489221</v>
      </c>
      <c r="H54">
        <f t="shared" si="7"/>
        <v>61.216743363612835</v>
      </c>
    </row>
    <row r="55" spans="1:8" x14ac:dyDescent="0.35">
      <c r="A55">
        <v>55</v>
      </c>
      <c r="C55">
        <f t="shared" si="4"/>
        <v>58.154005626448495</v>
      </c>
      <c r="D55">
        <f t="shared" si="5"/>
        <v>52.715702286225813</v>
      </c>
      <c r="E55">
        <v>55</v>
      </c>
      <c r="G55">
        <f t="shared" si="6"/>
        <v>56.44011023574987</v>
      </c>
      <c r="H55">
        <f t="shared" si="7"/>
        <v>61.689396314562728</v>
      </c>
    </row>
    <row r="56" spans="1:8" x14ac:dyDescent="0.35">
      <c r="A56">
        <v>56</v>
      </c>
      <c r="C56">
        <f t="shared" si="4"/>
        <v>58.468894272995911</v>
      </c>
      <c r="D56">
        <f t="shared" si="5"/>
        <v>52.99333826895441</v>
      </c>
      <c r="E56">
        <v>56</v>
      </c>
      <c r="G56">
        <f t="shared" si="6"/>
        <v>56.869258575010527</v>
      </c>
      <c r="H56">
        <f t="shared" si="7"/>
        <v>62.163620491031274</v>
      </c>
    </row>
    <row r="57" spans="1:8" x14ac:dyDescent="0.35">
      <c r="A57">
        <v>57</v>
      </c>
      <c r="C57">
        <f t="shared" si="4"/>
        <v>58.783782919543327</v>
      </c>
      <c r="D57">
        <f t="shared" si="5"/>
        <v>53.270228900384495</v>
      </c>
      <c r="E57">
        <v>57</v>
      </c>
      <c r="G57">
        <f t="shared" si="6"/>
        <v>57.298406914271183</v>
      </c>
      <c r="H57">
        <f t="shared" si="7"/>
        <v>62.639376111451114</v>
      </c>
    </row>
    <row r="58" spans="1:8" x14ac:dyDescent="0.35">
      <c r="A58">
        <v>58</v>
      </c>
      <c r="C58">
        <f t="shared" si="4"/>
        <v>59.098671566090744</v>
      </c>
      <c r="D58">
        <f t="shared" si="5"/>
        <v>53.546389483321541</v>
      </c>
      <c r="E58">
        <v>58</v>
      </c>
      <c r="G58">
        <f t="shared" si="6"/>
        <v>57.727555253531833</v>
      </c>
      <c r="H58">
        <f t="shared" si="7"/>
        <v>63.116623441953685</v>
      </c>
    </row>
    <row r="59" spans="1:8" x14ac:dyDescent="0.35">
      <c r="A59">
        <v>59</v>
      </c>
      <c r="C59">
        <f t="shared" si="4"/>
        <v>59.413560212638153</v>
      </c>
      <c r="D59">
        <f t="shared" si="5"/>
        <v>53.821835186604858</v>
      </c>
      <c r="E59">
        <v>59</v>
      </c>
      <c r="G59">
        <f t="shared" si="6"/>
        <v>58.156703592792496</v>
      </c>
      <c r="H59">
        <f t="shared" si="7"/>
        <v>63.595322904761076</v>
      </c>
    </row>
    <row r="60" spans="1:8" x14ac:dyDescent="0.35">
      <c r="A60">
        <v>60</v>
      </c>
      <c r="C60">
        <f t="shared" si="4"/>
        <v>59.728448859185562</v>
      </c>
      <c r="D60">
        <f t="shared" si="5"/>
        <v>54.096581030253141</v>
      </c>
      <c r="E60">
        <v>60</v>
      </c>
      <c r="G60">
        <f t="shared" si="6"/>
        <v>58.585851932053146</v>
      </c>
      <c r="H60">
        <f t="shared" si="7"/>
        <v>64.075435177473182</v>
      </c>
    </row>
    <row r="61" spans="1:8" x14ac:dyDescent="0.35">
      <c r="A61">
        <v>61</v>
      </c>
      <c r="C61">
        <f t="shared" si="4"/>
        <v>60.043337505732978</v>
      </c>
      <c r="D61">
        <f t="shared" si="5"/>
        <v>54.370641871906791</v>
      </c>
      <c r="E61">
        <v>61</v>
      </c>
      <c r="G61">
        <f t="shared" si="6"/>
        <v>59.015000271313802</v>
      </c>
      <c r="H61">
        <f t="shared" si="7"/>
        <v>64.556921283300241</v>
      </c>
    </row>
    <row r="62" spans="1:8" x14ac:dyDescent="0.35">
      <c r="A62">
        <v>62</v>
      </c>
      <c r="C62">
        <f t="shared" si="4"/>
        <v>60.358226152280395</v>
      </c>
      <c r="D62">
        <f t="shared" si="5"/>
        <v>54.644032394525304</v>
      </c>
      <c r="E62">
        <v>62</v>
      </c>
      <c r="G62">
        <f t="shared" si="6"/>
        <v>59.444148610574459</v>
      </c>
      <c r="H62">
        <f t="shared" si="7"/>
        <v>65.039742672389409</v>
      </c>
    </row>
    <row r="63" spans="1:8" x14ac:dyDescent="0.35">
      <c r="A63">
        <v>63</v>
      </c>
      <c r="C63">
        <f t="shared" si="4"/>
        <v>60.673114798827804</v>
      </c>
      <c r="D63">
        <f t="shared" si="5"/>
        <v>54.916767095294468</v>
      </c>
      <c r="E63">
        <v>63</v>
      </c>
      <c r="G63">
        <f t="shared" si="6"/>
        <v>59.873296949835108</v>
      </c>
      <c r="H63">
        <f t="shared" si="7"/>
        <v>65.523861294479119</v>
      </c>
    </row>
    <row r="64" spans="1:8" x14ac:dyDescent="0.35">
      <c r="A64">
        <v>64</v>
      </c>
      <c r="C64">
        <f t="shared" si="4"/>
        <v>60.988003445375213</v>
      </c>
      <c r="D64">
        <f t="shared" si="5"/>
        <v>55.188860275694914</v>
      </c>
      <c r="E64">
        <v>64</v>
      </c>
      <c r="G64">
        <f t="shared" si="6"/>
        <v>60.302445289095765</v>
      </c>
      <c r="H64">
        <f t="shared" si="7"/>
        <v>66.009239663184204</v>
      </c>
    </row>
    <row r="65" spans="1:8" x14ac:dyDescent="0.35">
      <c r="A65">
        <v>65</v>
      </c>
      <c r="C65">
        <f t="shared" ref="C65:C70" si="8">41.1500187128882+(A65-1)*0.314888646547413</f>
        <v>61.302892091922629</v>
      </c>
      <c r="D65">
        <f t="shared" ref="D65:D70" si="9">0+1*C65-4.62266076488423*(1.04166666666667+(C65-46.6665557755487)^2/385.452534830866)^0.5</f>
        <v>55.460326032681579</v>
      </c>
      <c r="E65">
        <v>65</v>
      </c>
      <c r="G65">
        <f t="shared" ref="G65:G70" si="10">33.2660999156745+(E65-1)*0.429148339260655</f>
        <v>60.731593628356421</v>
      </c>
      <c r="H65">
        <f t="shared" ref="H65:H70" si="11">0+1*G65+4.62266076488423*(1.04166666666667+(G65-46.6665557755487)^2/385.452534830866)^0.5</f>
        <v>66.495840912270779</v>
      </c>
    </row>
    <row r="66" spans="1:8" x14ac:dyDescent="0.35">
      <c r="A66">
        <v>66</v>
      </c>
      <c r="C66">
        <f t="shared" si="8"/>
        <v>61.617780738470046</v>
      </c>
      <c r="D66">
        <f t="shared" si="9"/>
        <v>55.73117825092163</v>
      </c>
      <c r="E66">
        <v>66</v>
      </c>
      <c r="G66">
        <f t="shared" si="10"/>
        <v>61.160741967617078</v>
      </c>
      <c r="H66">
        <f t="shared" si="11"/>
        <v>66.983628844323732</v>
      </c>
    </row>
    <row r="67" spans="1:8" x14ac:dyDescent="0.35">
      <c r="A67">
        <v>67</v>
      </c>
      <c r="C67">
        <f t="shared" si="8"/>
        <v>61.932669385017455</v>
      </c>
      <c r="D67">
        <f t="shared" si="9"/>
        <v>56.001430596037814</v>
      </c>
      <c r="E67">
        <v>67</v>
      </c>
      <c r="G67">
        <f t="shared" si="10"/>
        <v>61.589890306877734</v>
      </c>
      <c r="H67">
        <f t="shared" si="11"/>
        <v>67.472567972240029</v>
      </c>
    </row>
    <row r="68" spans="1:8" x14ac:dyDescent="0.35">
      <c r="A68">
        <v>68</v>
      </c>
      <c r="C68">
        <f t="shared" si="8"/>
        <v>62.247558031564864</v>
      </c>
      <c r="D68">
        <f t="shared" si="9"/>
        <v>56.271096508803097</v>
      </c>
      <c r="E68">
        <v>68</v>
      </c>
      <c r="G68">
        <f t="shared" si="10"/>
        <v>62.019038646138384</v>
      </c>
      <c r="H68">
        <f t="shared" si="11"/>
        <v>67.96262355400367</v>
      </c>
    </row>
    <row r="69" spans="1:8" x14ac:dyDescent="0.35">
      <c r="A69">
        <v>69</v>
      </c>
      <c r="C69">
        <f t="shared" si="8"/>
        <v>62.562446678112281</v>
      </c>
      <c r="D69">
        <f t="shared" si="9"/>
        <v>56.54018920023266</v>
      </c>
      <c r="E69">
        <v>69</v>
      </c>
      <c r="G69">
        <f t="shared" si="10"/>
        <v>62.44818698539904</v>
      </c>
      <c r="H69">
        <f t="shared" si="11"/>
        <v>68.453761621208429</v>
      </c>
    </row>
    <row r="70" spans="1:8" x14ac:dyDescent="0.35">
      <c r="A70">
        <v>70</v>
      </c>
      <c r="C70">
        <f t="shared" si="8"/>
        <v>62.877335324659697</v>
      </c>
      <c r="D70">
        <f t="shared" si="9"/>
        <v>56.808721647519604</v>
      </c>
      <c r="E70">
        <v>70</v>
      </c>
      <c r="G70">
        <f t="shared" si="10"/>
        <v>62.877335324659697</v>
      </c>
      <c r="H70">
        <f t="shared" si="11"/>
        <v>68.945949001799789</v>
      </c>
    </row>
  </sheetData>
  <pageMargins left="0.7" right="0.7" top="0.75" bottom="0.75" header="0.3" footer="0.3"/>
  <ignoredErrors>
    <ignoredError sqref="I2:I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BC3DC-81A9-4986-B0AF-D9E2200E4B60}">
  <sheetPr codeName="XLSTAT_20240327_110350_1_HID"/>
  <dimension ref="A1:L25"/>
  <sheetViews>
    <sheetView showGridLines="0" workbookViewId="0">
      <selection activeCell="G1" sqref="G1"/>
    </sheetView>
  </sheetViews>
  <sheetFormatPr defaultRowHeight="15.5" x14ac:dyDescent="0.35"/>
  <sheetData>
    <row r="1" spans="1:12" ht="77.5" x14ac:dyDescent="0.35">
      <c r="A1" s="82" t="s">
        <v>243</v>
      </c>
      <c r="B1" s="83" t="s">
        <v>244</v>
      </c>
      <c r="C1" s="83" t="s">
        <v>364</v>
      </c>
      <c r="D1" s="83" t="s">
        <v>376</v>
      </c>
      <c r="E1" s="83" t="s">
        <v>261</v>
      </c>
      <c r="F1" s="83" t="s">
        <v>262</v>
      </c>
      <c r="G1" s="83" t="s">
        <v>263</v>
      </c>
      <c r="H1" s="83" t="s">
        <v>264</v>
      </c>
      <c r="I1" s="83" t="s">
        <v>265</v>
      </c>
      <c r="J1" s="83" t="s">
        <v>266</v>
      </c>
      <c r="K1" s="83" t="s">
        <v>267</v>
      </c>
      <c r="L1" s="83" t="s">
        <v>268</v>
      </c>
    </row>
    <row r="2" spans="1:12" x14ac:dyDescent="0.35">
      <c r="A2" s="117" t="s">
        <v>245</v>
      </c>
      <c r="B2" s="88">
        <v>1</v>
      </c>
      <c r="C2" s="97">
        <v>40.639269406392678</v>
      </c>
      <c r="D2" s="97">
        <v>41.582624894593174</v>
      </c>
      <c r="E2" s="97">
        <v>-0.94335548820049553</v>
      </c>
      <c r="F2" s="97">
        <v>-0.42568666965186414</v>
      </c>
      <c r="G2" s="97">
        <v>0.90471065413562834</v>
      </c>
      <c r="H2" s="97">
        <v>39.695431539934816</v>
      </c>
      <c r="I2" s="97">
        <v>43.469818249251531</v>
      </c>
      <c r="J2" s="97">
        <v>2.3936393993134422</v>
      </c>
      <c r="K2" s="97">
        <v>36.589580602273436</v>
      </c>
      <c r="L2" s="97">
        <v>46.575669186912911</v>
      </c>
    </row>
    <row r="3" spans="1:12" x14ac:dyDescent="0.35">
      <c r="A3" s="81" t="s">
        <v>246</v>
      </c>
      <c r="B3" s="89">
        <v>1</v>
      </c>
      <c r="C3" s="98">
        <v>40.723981900452486</v>
      </c>
      <c r="D3" s="98">
        <v>41.582624894593174</v>
      </c>
      <c r="E3" s="98">
        <v>-0.85864299414068768</v>
      </c>
      <c r="F3" s="98">
        <v>-0.38746038070217953</v>
      </c>
      <c r="G3" s="98">
        <v>0.90471065413562834</v>
      </c>
      <c r="H3" s="98">
        <v>39.695431539934816</v>
      </c>
      <c r="I3" s="98">
        <v>43.469818249251531</v>
      </c>
      <c r="J3" s="98">
        <v>2.3936393993134422</v>
      </c>
      <c r="K3" s="98">
        <v>36.589580602273436</v>
      </c>
      <c r="L3" s="98">
        <v>46.575669186912911</v>
      </c>
    </row>
    <row r="4" spans="1:12" x14ac:dyDescent="0.35">
      <c r="A4" s="81" t="s">
        <v>247</v>
      </c>
      <c r="B4" s="89">
        <v>1</v>
      </c>
      <c r="C4" s="98">
        <v>38.604651162790681</v>
      </c>
      <c r="D4" s="98">
        <v>41.582624894593174</v>
      </c>
      <c r="E4" s="98">
        <v>-2.9779737318024928</v>
      </c>
      <c r="F4" s="98">
        <v>-1.3438027721870955</v>
      </c>
      <c r="G4" s="98">
        <v>0.90471065413562834</v>
      </c>
      <c r="H4" s="98">
        <v>39.695431539934816</v>
      </c>
      <c r="I4" s="98">
        <v>43.469818249251531</v>
      </c>
      <c r="J4" s="98">
        <v>2.3936393993134422</v>
      </c>
      <c r="K4" s="98">
        <v>36.589580602273436</v>
      </c>
      <c r="L4" s="98">
        <v>46.575669186912911</v>
      </c>
    </row>
    <row r="5" spans="1:12" x14ac:dyDescent="0.35">
      <c r="A5" s="81" t="s">
        <v>248</v>
      </c>
      <c r="B5" s="89">
        <v>1</v>
      </c>
      <c r="C5" s="98">
        <v>44.475265834489143</v>
      </c>
      <c r="D5" s="98">
        <v>41.582624894593174</v>
      </c>
      <c r="E5" s="98">
        <v>2.8926409398959692</v>
      </c>
      <c r="F5" s="98">
        <v>1.3052965754742576</v>
      </c>
      <c r="G5" s="98">
        <v>0.90471065413562834</v>
      </c>
      <c r="H5" s="98">
        <v>39.695431539934816</v>
      </c>
      <c r="I5" s="98">
        <v>43.469818249251531</v>
      </c>
      <c r="J5" s="98">
        <v>2.3936393993134422</v>
      </c>
      <c r="K5" s="98">
        <v>36.589580602273436</v>
      </c>
      <c r="L5" s="98">
        <v>46.575669186912911</v>
      </c>
    </row>
    <row r="6" spans="1:12" x14ac:dyDescent="0.35">
      <c r="A6" s="81" t="s">
        <v>249</v>
      </c>
      <c r="B6" s="89">
        <v>1</v>
      </c>
      <c r="C6" s="98">
        <v>41.420911528150135</v>
      </c>
      <c r="D6" s="98">
        <v>41.582624894593174</v>
      </c>
      <c r="E6" s="98">
        <v>-0.16171336644303835</v>
      </c>
      <c r="F6" s="98">
        <v>-7.2972729008704107E-2</v>
      </c>
      <c r="G6" s="98">
        <v>0.90471065413562834</v>
      </c>
      <c r="H6" s="98">
        <v>39.695431539934816</v>
      </c>
      <c r="I6" s="98">
        <v>43.469818249251531</v>
      </c>
      <c r="J6" s="98">
        <v>2.3936393993134422</v>
      </c>
      <c r="K6" s="98">
        <v>36.589580602273436</v>
      </c>
      <c r="L6" s="98">
        <v>46.575669186912911</v>
      </c>
    </row>
    <row r="7" spans="1:12" x14ac:dyDescent="0.35">
      <c r="A7" s="81" t="s">
        <v>250</v>
      </c>
      <c r="B7" s="89">
        <v>1</v>
      </c>
      <c r="C7" s="98">
        <v>43.631669535283997</v>
      </c>
      <c r="D7" s="98">
        <v>41.582624894593174</v>
      </c>
      <c r="E7" s="98">
        <v>2.0490446406908234</v>
      </c>
      <c r="F7" s="98">
        <v>0.92462597607562103</v>
      </c>
      <c r="G7" s="98">
        <v>0.90471065413562834</v>
      </c>
      <c r="H7" s="98">
        <v>39.695431539934816</v>
      </c>
      <c r="I7" s="98">
        <v>43.469818249251531</v>
      </c>
      <c r="J7" s="98">
        <v>2.3936393993134422</v>
      </c>
      <c r="K7" s="98">
        <v>36.589580602273436</v>
      </c>
      <c r="L7" s="98">
        <v>46.575669186912911</v>
      </c>
    </row>
    <row r="8" spans="1:12" x14ac:dyDescent="0.35">
      <c r="A8" s="81" t="s">
        <v>251</v>
      </c>
      <c r="B8" s="89">
        <v>1</v>
      </c>
      <c r="C8" s="98">
        <v>42.857142857142847</v>
      </c>
      <c r="D8" s="98">
        <v>44.709000375470332</v>
      </c>
      <c r="E8" s="98">
        <v>-1.8518575183274848</v>
      </c>
      <c r="F8" s="98">
        <v>-0.83564580850676062</v>
      </c>
      <c r="G8" s="98">
        <v>0.90471065413562834</v>
      </c>
      <c r="H8" s="98">
        <v>42.821807020811974</v>
      </c>
      <c r="I8" s="98">
        <v>46.596193730128689</v>
      </c>
      <c r="J8" s="98">
        <v>2.3936393993134422</v>
      </c>
      <c r="K8" s="98">
        <v>39.715956083150594</v>
      </c>
      <c r="L8" s="98">
        <v>49.702044667790069</v>
      </c>
    </row>
    <row r="9" spans="1:12" x14ac:dyDescent="0.35">
      <c r="A9" s="81" t="s">
        <v>252</v>
      </c>
      <c r="B9" s="89">
        <v>1</v>
      </c>
      <c r="C9" s="98">
        <v>42.307692307692299</v>
      </c>
      <c r="D9" s="98">
        <v>44.709000375470332</v>
      </c>
      <c r="E9" s="98">
        <v>-2.4013080677780323</v>
      </c>
      <c r="F9" s="98">
        <v>-1.0835839161019751</v>
      </c>
      <c r="G9" s="98">
        <v>0.90471065413562834</v>
      </c>
      <c r="H9" s="98">
        <v>42.821807020811974</v>
      </c>
      <c r="I9" s="98">
        <v>46.596193730128689</v>
      </c>
      <c r="J9" s="98">
        <v>2.3936393993134422</v>
      </c>
      <c r="K9" s="98">
        <v>39.715956083150594</v>
      </c>
      <c r="L9" s="98">
        <v>49.702044667790069</v>
      </c>
    </row>
    <row r="10" spans="1:12" x14ac:dyDescent="0.35">
      <c r="A10" s="81" t="s">
        <v>253</v>
      </c>
      <c r="B10" s="89">
        <v>1</v>
      </c>
      <c r="C10" s="98">
        <v>42.290748898678409</v>
      </c>
      <c r="D10" s="98">
        <v>44.709000375470332</v>
      </c>
      <c r="E10" s="98">
        <v>-2.418251476791923</v>
      </c>
      <c r="F10" s="98">
        <v>-1.0912295846181257</v>
      </c>
      <c r="G10" s="98">
        <v>0.90471065413562834</v>
      </c>
      <c r="H10" s="98">
        <v>42.821807020811974</v>
      </c>
      <c r="I10" s="98">
        <v>46.596193730128689</v>
      </c>
      <c r="J10" s="98">
        <v>2.3936393993134422</v>
      </c>
      <c r="K10" s="98">
        <v>39.715956083150594</v>
      </c>
      <c r="L10" s="98">
        <v>49.702044667790069</v>
      </c>
    </row>
    <row r="11" spans="1:12" x14ac:dyDescent="0.35">
      <c r="A11" s="81" t="s">
        <v>254</v>
      </c>
      <c r="B11" s="89">
        <v>1</v>
      </c>
      <c r="C11" s="98">
        <v>47.309417040358731</v>
      </c>
      <c r="D11" s="98">
        <v>44.709000375470332</v>
      </c>
      <c r="E11" s="98">
        <v>2.6004166648883995</v>
      </c>
      <c r="F11" s="98">
        <v>1.1734311440697134</v>
      </c>
      <c r="G11" s="98">
        <v>0.90471065413562834</v>
      </c>
      <c r="H11" s="98">
        <v>42.821807020811974</v>
      </c>
      <c r="I11" s="98">
        <v>46.596193730128689</v>
      </c>
      <c r="J11" s="98">
        <v>2.3936393993134422</v>
      </c>
      <c r="K11" s="98">
        <v>39.715956083150594</v>
      </c>
      <c r="L11" s="98">
        <v>49.702044667790069</v>
      </c>
    </row>
    <row r="12" spans="1:12" x14ac:dyDescent="0.35">
      <c r="A12" s="81" t="s">
        <v>255</v>
      </c>
      <c r="B12" s="89">
        <v>1</v>
      </c>
      <c r="C12" s="98">
        <v>46.679499518768047</v>
      </c>
      <c r="D12" s="98">
        <v>44.709000375470332</v>
      </c>
      <c r="E12" s="98">
        <v>1.9704991432977152</v>
      </c>
      <c r="F12" s="98">
        <v>0.88918252806515574</v>
      </c>
      <c r="G12" s="98">
        <v>0.90471065413562834</v>
      </c>
      <c r="H12" s="98">
        <v>42.821807020811974</v>
      </c>
      <c r="I12" s="98">
        <v>46.596193730128689</v>
      </c>
      <c r="J12" s="98">
        <v>2.3936393993134422</v>
      </c>
      <c r="K12" s="98">
        <v>39.715956083150594</v>
      </c>
      <c r="L12" s="98">
        <v>49.702044667790069</v>
      </c>
    </row>
    <row r="13" spans="1:12" x14ac:dyDescent="0.35">
      <c r="A13" s="81" t="s">
        <v>256</v>
      </c>
      <c r="B13" s="89">
        <v>1</v>
      </c>
      <c r="C13" s="98">
        <v>46.80950163018165</v>
      </c>
      <c r="D13" s="98">
        <v>44.709000375470332</v>
      </c>
      <c r="E13" s="98">
        <v>2.1005012547113182</v>
      </c>
      <c r="F13" s="98">
        <v>0.9478456370919891</v>
      </c>
      <c r="G13" s="98">
        <v>0.90471065413562834</v>
      </c>
      <c r="H13" s="98">
        <v>42.821807020811974</v>
      </c>
      <c r="I13" s="98">
        <v>46.596193730128689</v>
      </c>
      <c r="J13" s="98">
        <v>2.3936393993134422</v>
      </c>
      <c r="K13" s="98">
        <v>39.715956083150594</v>
      </c>
      <c r="L13" s="98">
        <v>49.702044667790069</v>
      </c>
    </row>
    <row r="14" spans="1:12" x14ac:dyDescent="0.35">
      <c r="A14" s="81" t="s">
        <v>257</v>
      </c>
      <c r="B14" s="89">
        <v>1</v>
      </c>
      <c r="C14" s="98">
        <v>51.173708920187785</v>
      </c>
      <c r="D14" s="98">
        <v>47.976818394914901</v>
      </c>
      <c r="E14" s="98">
        <v>3.1968905252728845</v>
      </c>
      <c r="F14" s="98">
        <v>1.4425883963859236</v>
      </c>
      <c r="G14" s="98">
        <v>0.90471065413562834</v>
      </c>
      <c r="H14" s="98">
        <v>46.089625040256543</v>
      </c>
      <c r="I14" s="98">
        <v>49.864011749573258</v>
      </c>
      <c r="J14" s="98">
        <v>2.3936393993134422</v>
      </c>
      <c r="K14" s="98">
        <v>42.983774102595163</v>
      </c>
      <c r="L14" s="98">
        <v>52.969862687234638</v>
      </c>
    </row>
    <row r="15" spans="1:12" x14ac:dyDescent="0.35">
      <c r="A15" s="81" t="s">
        <v>258</v>
      </c>
      <c r="B15" s="89">
        <v>1</v>
      </c>
      <c r="C15" s="98">
        <v>49.268292682926834</v>
      </c>
      <c r="D15" s="98">
        <v>47.976818394914901</v>
      </c>
      <c r="E15" s="98">
        <v>1.2914742880119334</v>
      </c>
      <c r="F15" s="98">
        <v>0.58277435757915341</v>
      </c>
      <c r="G15" s="98">
        <v>0.90471065413562834</v>
      </c>
      <c r="H15" s="98">
        <v>46.089625040256543</v>
      </c>
      <c r="I15" s="98">
        <v>49.864011749573258</v>
      </c>
      <c r="J15" s="98">
        <v>2.3936393993134422</v>
      </c>
      <c r="K15" s="98">
        <v>42.983774102595163</v>
      </c>
      <c r="L15" s="98">
        <v>52.969862687234638</v>
      </c>
    </row>
    <row r="16" spans="1:12" x14ac:dyDescent="0.35">
      <c r="A16" s="81" t="s">
        <v>259</v>
      </c>
      <c r="B16" s="89">
        <v>1</v>
      </c>
      <c r="C16" s="98">
        <v>48.86877828054299</v>
      </c>
      <c r="D16" s="98">
        <v>47.976818394914901</v>
      </c>
      <c r="E16" s="98">
        <v>0.89195988562808992</v>
      </c>
      <c r="F16" s="98">
        <v>0.40249453989012135</v>
      </c>
      <c r="G16" s="98">
        <v>0.90471065413562834</v>
      </c>
      <c r="H16" s="98">
        <v>46.089625040256543</v>
      </c>
      <c r="I16" s="98">
        <v>49.864011749573258</v>
      </c>
      <c r="J16" s="98">
        <v>2.3936393993134422</v>
      </c>
      <c r="K16" s="98">
        <v>42.983774102595163</v>
      </c>
      <c r="L16" s="98">
        <v>52.969862687234638</v>
      </c>
    </row>
    <row r="17" spans="1:12" x14ac:dyDescent="0.35">
      <c r="A17" s="81" t="s">
        <v>336</v>
      </c>
      <c r="B17" s="89">
        <v>1</v>
      </c>
      <c r="C17" s="98">
        <v>46.698113207547173</v>
      </c>
      <c r="D17" s="98">
        <v>47.976818394914901</v>
      </c>
      <c r="E17" s="98">
        <v>-1.2787051873677271</v>
      </c>
      <c r="F17" s="98">
        <v>-0.5770123346772138</v>
      </c>
      <c r="G17" s="98">
        <v>0.90471065413562834</v>
      </c>
      <c r="H17" s="98">
        <v>46.089625040256543</v>
      </c>
      <c r="I17" s="98">
        <v>49.864011749573258</v>
      </c>
      <c r="J17" s="98">
        <v>2.3936393993134422</v>
      </c>
      <c r="K17" s="98">
        <v>42.983774102595163</v>
      </c>
      <c r="L17" s="98">
        <v>52.969862687234638</v>
      </c>
    </row>
    <row r="18" spans="1:12" x14ac:dyDescent="0.35">
      <c r="A18" s="81" t="s">
        <v>337</v>
      </c>
      <c r="B18" s="89">
        <v>1</v>
      </c>
      <c r="C18" s="98">
        <v>45.225399903053813</v>
      </c>
      <c r="D18" s="98">
        <v>47.976818394914901</v>
      </c>
      <c r="E18" s="98">
        <v>-2.751418491861088</v>
      </c>
      <c r="F18" s="98">
        <v>-1.2415703192156253</v>
      </c>
      <c r="G18" s="98">
        <v>0.90471065413562834</v>
      </c>
      <c r="H18" s="98">
        <v>46.089625040256543</v>
      </c>
      <c r="I18" s="98">
        <v>49.864011749573258</v>
      </c>
      <c r="J18" s="98">
        <v>2.3936393993134422</v>
      </c>
      <c r="K18" s="98">
        <v>42.983774102595163</v>
      </c>
      <c r="L18" s="98">
        <v>52.969862687234638</v>
      </c>
    </row>
    <row r="19" spans="1:12" x14ac:dyDescent="0.35">
      <c r="A19" s="81" t="s">
        <v>338</v>
      </c>
      <c r="B19" s="89">
        <v>1</v>
      </c>
      <c r="C19" s="98">
        <v>46.626617375231042</v>
      </c>
      <c r="D19" s="98">
        <v>47.976818394914901</v>
      </c>
      <c r="E19" s="98">
        <v>-1.3502010196838583</v>
      </c>
      <c r="F19" s="98">
        <v>-0.60927463996225339</v>
      </c>
      <c r="G19" s="98">
        <v>0.90471065413562834</v>
      </c>
      <c r="H19" s="98">
        <v>46.089625040256543</v>
      </c>
      <c r="I19" s="98">
        <v>49.864011749573258</v>
      </c>
      <c r="J19" s="98">
        <v>2.3936393993134422</v>
      </c>
      <c r="K19" s="98">
        <v>42.983774102595163</v>
      </c>
      <c r="L19" s="98">
        <v>52.969862687234638</v>
      </c>
    </row>
    <row r="20" spans="1:12" x14ac:dyDescent="0.35">
      <c r="A20" s="81" t="s">
        <v>339</v>
      </c>
      <c r="B20" s="89">
        <v>1</v>
      </c>
      <c r="C20" s="98">
        <v>50.862068965517238</v>
      </c>
      <c r="D20" s="98">
        <v>52.397779437216435</v>
      </c>
      <c r="E20" s="98">
        <v>-1.5357104716991969</v>
      </c>
      <c r="F20" s="98">
        <v>-0.69298528966440287</v>
      </c>
      <c r="G20" s="98">
        <v>0.90471065413562834</v>
      </c>
      <c r="H20" s="98">
        <v>50.510586082558078</v>
      </c>
      <c r="I20" s="98">
        <v>54.284972791874793</v>
      </c>
      <c r="J20" s="98">
        <v>2.3936393993134422</v>
      </c>
      <c r="K20" s="98">
        <v>47.404735144896698</v>
      </c>
      <c r="L20" s="98">
        <v>57.390823729536173</v>
      </c>
    </row>
    <row r="21" spans="1:12" x14ac:dyDescent="0.35">
      <c r="A21" s="81" t="s">
        <v>340</v>
      </c>
      <c r="B21" s="89">
        <v>1</v>
      </c>
      <c r="C21" s="98">
        <v>51.293103448275865</v>
      </c>
      <c r="D21" s="98">
        <v>52.397779437216435</v>
      </c>
      <c r="E21" s="98">
        <v>-1.1046759889405706</v>
      </c>
      <c r="F21" s="98">
        <v>-0.49848211905091244</v>
      </c>
      <c r="G21" s="98">
        <v>0.90471065413562834</v>
      </c>
      <c r="H21" s="98">
        <v>50.510586082558078</v>
      </c>
      <c r="I21" s="98">
        <v>54.284972791874793</v>
      </c>
      <c r="J21" s="98">
        <v>2.3936393993134422</v>
      </c>
      <c r="K21" s="98">
        <v>47.404735144896698</v>
      </c>
      <c r="L21" s="98">
        <v>57.390823729536173</v>
      </c>
    </row>
    <row r="22" spans="1:12" x14ac:dyDescent="0.35">
      <c r="A22" s="81" t="s">
        <v>341</v>
      </c>
      <c r="B22" s="89">
        <v>1</v>
      </c>
      <c r="C22" s="98">
        <v>50.458715596330272</v>
      </c>
      <c r="D22" s="98">
        <v>52.397779437216435</v>
      </c>
      <c r="E22" s="98">
        <v>-1.9390638408861633</v>
      </c>
      <c r="F22" s="98">
        <v>-0.87499743097243743</v>
      </c>
      <c r="G22" s="98">
        <v>0.90471065413562834</v>
      </c>
      <c r="H22" s="98">
        <v>50.510586082558078</v>
      </c>
      <c r="I22" s="98">
        <v>54.284972791874793</v>
      </c>
      <c r="J22" s="98">
        <v>2.3936393993134422</v>
      </c>
      <c r="K22" s="98">
        <v>47.404735144896698</v>
      </c>
      <c r="L22" s="98">
        <v>57.390823729536173</v>
      </c>
    </row>
    <row r="23" spans="1:12" x14ac:dyDescent="0.35">
      <c r="A23" s="81" t="s">
        <v>342</v>
      </c>
      <c r="B23" s="89">
        <v>1</v>
      </c>
      <c r="C23" s="98">
        <v>55.964087216759303</v>
      </c>
      <c r="D23" s="98">
        <v>52.397779437216435</v>
      </c>
      <c r="E23" s="98">
        <v>3.5663077795428677</v>
      </c>
      <c r="F23" s="98">
        <v>1.6092869555707541</v>
      </c>
      <c r="G23" s="98">
        <v>0.90471065413562834</v>
      </c>
      <c r="H23" s="98">
        <v>50.510586082558078</v>
      </c>
      <c r="I23" s="98">
        <v>54.284972791874793</v>
      </c>
      <c r="J23" s="98">
        <v>2.3936393993134422</v>
      </c>
      <c r="K23" s="98">
        <v>47.404735144896698</v>
      </c>
      <c r="L23" s="98">
        <v>57.390823729536173</v>
      </c>
    </row>
    <row r="24" spans="1:12" x14ac:dyDescent="0.35">
      <c r="A24" s="81" t="s">
        <v>343</v>
      </c>
      <c r="B24" s="89">
        <v>1</v>
      </c>
      <c r="C24" s="98">
        <v>53.51643778610071</v>
      </c>
      <c r="D24" s="98">
        <v>52.397779437216435</v>
      </c>
      <c r="E24" s="98">
        <v>1.1186583488842743</v>
      </c>
      <c r="F24" s="98">
        <v>0.50479162200367822</v>
      </c>
      <c r="G24" s="98">
        <v>0.90471065413562834</v>
      </c>
      <c r="H24" s="98">
        <v>50.510586082558078</v>
      </c>
      <c r="I24" s="98">
        <v>54.284972791874793</v>
      </c>
      <c r="J24" s="98">
        <v>2.3936393993134422</v>
      </c>
      <c r="K24" s="98">
        <v>47.404735144896698</v>
      </c>
      <c r="L24" s="98">
        <v>57.390823729536173</v>
      </c>
    </row>
    <row r="25" spans="1:12" ht="16" thickBot="1" x14ac:dyDescent="0.4">
      <c r="A25" s="115" t="s">
        <v>344</v>
      </c>
      <c r="B25" s="90">
        <v>1</v>
      </c>
      <c r="C25" s="99">
        <v>52.292263610315182</v>
      </c>
      <c r="D25" s="99">
        <v>52.397779437216435</v>
      </c>
      <c r="E25" s="99">
        <v>-0.10551582690125372</v>
      </c>
      <c r="F25" s="99">
        <v>-4.7613737886698905E-2</v>
      </c>
      <c r="G25" s="99">
        <v>0.90471065413562834</v>
      </c>
      <c r="H25" s="99">
        <v>50.510586082558078</v>
      </c>
      <c r="I25" s="99">
        <v>54.284972791874793</v>
      </c>
      <c r="J25" s="99">
        <v>2.3936393993134422</v>
      </c>
      <c r="K25" s="99">
        <v>47.404735144896698</v>
      </c>
      <c r="L25" s="99">
        <v>57.390823729536173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78CE5-0CF4-4147-A7E1-F08C01CAA5DB}">
  <sheetPr codeName="Sheet5">
    <tabColor theme="7"/>
  </sheetPr>
  <dimension ref="A1:M11"/>
  <sheetViews>
    <sheetView zoomScale="85" zoomScaleNormal="85" workbookViewId="0">
      <selection activeCell="I18" sqref="I18"/>
    </sheetView>
  </sheetViews>
  <sheetFormatPr defaultColWidth="10.6640625" defaultRowHeight="15.5" x14ac:dyDescent="0.35"/>
  <cols>
    <col min="2" max="2" width="6.6640625" customWidth="1"/>
    <col min="3" max="3" width="5.83203125" customWidth="1"/>
    <col min="4" max="4" width="15.33203125" bestFit="1" customWidth="1"/>
    <col min="6" max="6" width="8.6640625" customWidth="1"/>
    <col min="7" max="7" width="16.1640625" customWidth="1"/>
    <col min="8" max="8" width="14.33203125" bestFit="1" customWidth="1"/>
    <col min="9" max="9" width="11.5" bestFit="1" customWidth="1"/>
    <col min="11" max="11" width="21.6640625" bestFit="1" customWidth="1"/>
  </cols>
  <sheetData>
    <row r="1" spans="1:13" s="1" customFormat="1" x14ac:dyDescent="0.35">
      <c r="A1" s="1" t="s">
        <v>0</v>
      </c>
      <c r="B1" s="1" t="s">
        <v>440</v>
      </c>
      <c r="C1" s="1" t="s">
        <v>441</v>
      </c>
      <c r="D1" s="1" t="s">
        <v>442</v>
      </c>
      <c r="E1" s="1" t="s">
        <v>174</v>
      </c>
      <c r="F1" s="1" t="s">
        <v>8</v>
      </c>
      <c r="G1" s="1" t="s">
        <v>443</v>
      </c>
      <c r="H1" s="1" t="s">
        <v>444</v>
      </c>
      <c r="I1" s="1" t="s">
        <v>445</v>
      </c>
      <c r="J1" s="1" t="s">
        <v>447</v>
      </c>
      <c r="K1" s="1" t="s">
        <v>446</v>
      </c>
      <c r="L1" s="1" t="s">
        <v>448</v>
      </c>
      <c r="M1" s="1" t="s">
        <v>449</v>
      </c>
    </row>
    <row r="2" spans="1:13" x14ac:dyDescent="0.35">
      <c r="A2" t="s">
        <v>70</v>
      </c>
      <c r="B2">
        <v>0</v>
      </c>
      <c r="C2">
        <v>75</v>
      </c>
      <c r="D2">
        <v>41.58</v>
      </c>
      <c r="E2">
        <v>219.38149999999999</v>
      </c>
      <c r="F2">
        <v>1.75</v>
      </c>
      <c r="G2" s="3">
        <v>1223.5</v>
      </c>
      <c r="H2" s="24">
        <v>5.2466897826571826</v>
      </c>
      <c r="I2" s="24">
        <v>40.186497233514551</v>
      </c>
      <c r="J2" s="24">
        <v>12.514002179468017</v>
      </c>
      <c r="K2" s="24">
        <v>2.5336589595176524</v>
      </c>
      <c r="L2" s="24">
        <v>0.112</v>
      </c>
      <c r="M2" s="24">
        <v>0.39500000000000002</v>
      </c>
    </row>
    <row r="3" spans="1:13" x14ac:dyDescent="0.35">
      <c r="A3" t="s">
        <v>71</v>
      </c>
      <c r="B3">
        <v>25</v>
      </c>
      <c r="C3">
        <v>75</v>
      </c>
      <c r="D3">
        <v>44.71</v>
      </c>
      <c r="E3">
        <v>253.80516666666665</v>
      </c>
      <c r="F3">
        <v>2.25</v>
      </c>
      <c r="G3" s="3">
        <v>1193</v>
      </c>
      <c r="H3" s="24">
        <v>2.7703157711975792</v>
      </c>
      <c r="I3" s="24">
        <v>40.726640755202538</v>
      </c>
      <c r="J3" s="24">
        <v>9.9754877707951888</v>
      </c>
      <c r="K3" s="24">
        <v>2.5067443893052603</v>
      </c>
      <c r="L3" s="24">
        <v>0.125</v>
      </c>
      <c r="M3" s="24">
        <v>0.33500000000000002</v>
      </c>
    </row>
    <row r="4" spans="1:13" x14ac:dyDescent="0.35">
      <c r="A4" t="s">
        <v>72</v>
      </c>
      <c r="B4">
        <v>45</v>
      </c>
      <c r="C4">
        <v>55</v>
      </c>
      <c r="D4">
        <v>47.98</v>
      </c>
      <c r="E4">
        <v>476.19833333333332</v>
      </c>
      <c r="F4">
        <v>2.39</v>
      </c>
      <c r="G4" s="3">
        <v>1279.1666666666667</v>
      </c>
      <c r="H4" s="24">
        <v>1.2437152464645729</v>
      </c>
      <c r="I4" s="24">
        <v>37.809993944236453</v>
      </c>
      <c r="J4" s="24">
        <v>8.5942045369003708</v>
      </c>
      <c r="K4" s="24">
        <v>2.1279207017820063</v>
      </c>
      <c r="L4" s="24">
        <v>9.6000000000000002E-2</v>
      </c>
      <c r="M4" s="24">
        <v>0.26500000000000001</v>
      </c>
    </row>
    <row r="5" spans="1:13" x14ac:dyDescent="0.35">
      <c r="A5" t="s">
        <v>73</v>
      </c>
      <c r="B5">
        <v>85</v>
      </c>
      <c r="C5">
        <v>15</v>
      </c>
      <c r="D5">
        <v>52.4</v>
      </c>
      <c r="E5">
        <v>616.26850000000002</v>
      </c>
      <c r="F5">
        <v>2.65</v>
      </c>
      <c r="G5" s="3">
        <v>1316.1666666666667</v>
      </c>
      <c r="H5" s="24">
        <v>0</v>
      </c>
      <c r="I5" s="24">
        <v>31.375945500477837</v>
      </c>
      <c r="J5" s="24">
        <v>5.7370899617751094</v>
      </c>
      <c r="K5" s="24">
        <v>0.9843512937431157</v>
      </c>
      <c r="L5" s="24">
        <v>6.4000000000000001E-2</v>
      </c>
      <c r="M5" s="24">
        <v>0.20499999999999999</v>
      </c>
    </row>
    <row r="7" spans="1:13" s="1" customFormat="1" x14ac:dyDescent="0.35">
      <c r="A7" s="1" t="s">
        <v>0</v>
      </c>
      <c r="B7" s="1" t="s">
        <v>440</v>
      </c>
      <c r="C7" s="1" t="s">
        <v>441</v>
      </c>
      <c r="D7" s="1" t="s">
        <v>442</v>
      </c>
      <c r="E7" s="1" t="s">
        <v>174</v>
      </c>
      <c r="F7" s="1" t="s">
        <v>8</v>
      </c>
      <c r="G7" s="1" t="s">
        <v>443</v>
      </c>
      <c r="H7" s="1" t="s">
        <v>444</v>
      </c>
      <c r="I7" s="1" t="s">
        <v>445</v>
      </c>
      <c r="J7" s="1" t="s">
        <v>447</v>
      </c>
      <c r="K7" s="1" t="s">
        <v>446</v>
      </c>
      <c r="L7" s="1" t="s">
        <v>448</v>
      </c>
      <c r="M7" s="1" t="s">
        <v>449</v>
      </c>
    </row>
    <row r="8" spans="1:13" x14ac:dyDescent="0.35">
      <c r="A8" t="s">
        <v>70</v>
      </c>
      <c r="B8">
        <v>0</v>
      </c>
      <c r="C8">
        <v>75</v>
      </c>
      <c r="D8" s="3">
        <v>57.102271096620825</v>
      </c>
      <c r="E8">
        <v>149.59700000000001</v>
      </c>
      <c r="F8">
        <v>1.75</v>
      </c>
      <c r="G8" s="80">
        <v>1293.1666666666667</v>
      </c>
      <c r="H8" s="24">
        <v>16.181379152637621</v>
      </c>
      <c r="I8" s="24">
        <v>101.29069744111594</v>
      </c>
      <c r="J8" s="24">
        <v>1.4775429007423229</v>
      </c>
      <c r="K8" s="24">
        <v>4.9235655373908926</v>
      </c>
      <c r="L8" s="24">
        <v>7.3999999999999996E-2</v>
      </c>
      <c r="M8" s="24">
        <v>0.11899999999999999</v>
      </c>
    </row>
    <row r="9" spans="1:13" x14ac:dyDescent="0.35">
      <c r="A9" t="s">
        <v>71</v>
      </c>
      <c r="B9">
        <v>25</v>
      </c>
      <c r="C9">
        <v>75</v>
      </c>
      <c r="D9" s="3">
        <v>53.971500943476258</v>
      </c>
      <c r="E9">
        <v>248.05999999999997</v>
      </c>
      <c r="F9">
        <v>2.25</v>
      </c>
      <c r="G9" s="80">
        <v>1214.8333333333333</v>
      </c>
      <c r="H9" s="24">
        <v>13.061256076775649</v>
      </c>
      <c r="I9" s="24">
        <v>66.45801956300221</v>
      </c>
      <c r="J9" s="24">
        <v>3.2833631880111542</v>
      </c>
      <c r="K9" s="24">
        <v>3.4870450169442559</v>
      </c>
      <c r="L9" s="24">
        <v>0.109</v>
      </c>
      <c r="M9" s="24">
        <v>0.184</v>
      </c>
    </row>
    <row r="10" spans="1:13" x14ac:dyDescent="0.35">
      <c r="A10" t="s">
        <v>72</v>
      </c>
      <c r="B10">
        <v>45</v>
      </c>
      <c r="C10">
        <v>55</v>
      </c>
      <c r="D10" s="3">
        <v>49.682434127263974</v>
      </c>
      <c r="E10">
        <v>523.72166666666669</v>
      </c>
      <c r="F10">
        <v>2.39</v>
      </c>
      <c r="G10" s="80">
        <v>1387.5</v>
      </c>
      <c r="H10" s="24">
        <v>21.222044752556602</v>
      </c>
      <c r="I10" s="24">
        <v>68.517934720770128</v>
      </c>
      <c r="J10" s="24">
        <v>2.1838156571792227</v>
      </c>
      <c r="K10" s="24">
        <v>6.6319446671430962</v>
      </c>
      <c r="L10" s="24">
        <v>9.6000000000000002E-2</v>
      </c>
      <c r="M10" s="24">
        <v>0.13</v>
      </c>
    </row>
    <row r="11" spans="1:13" x14ac:dyDescent="0.35">
      <c r="A11" t="s">
        <v>73</v>
      </c>
      <c r="B11">
        <v>85</v>
      </c>
      <c r="C11">
        <v>15</v>
      </c>
      <c r="D11" s="3">
        <v>48.274750054114271</v>
      </c>
      <c r="E11">
        <v>467.29599999999999</v>
      </c>
      <c r="F11">
        <v>2.65</v>
      </c>
      <c r="G11" s="80">
        <v>1576.1666666666667</v>
      </c>
      <c r="H11" s="24">
        <v>3.4005219168516518</v>
      </c>
      <c r="I11" s="24">
        <v>54.832305327641812</v>
      </c>
      <c r="J11" s="24">
        <v>0</v>
      </c>
      <c r="K11" s="24">
        <v>1.4025762601228131</v>
      </c>
      <c r="L11" s="24">
        <v>8.5000000000000006E-2</v>
      </c>
      <c r="M11" s="24">
        <v>1E-3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9A303-B8CD-4079-87F0-8AC6C62A242D}">
  <sheetPr codeName="XLSTAT_20240327_121053_1">
    <tabColor rgb="FF007800"/>
  </sheetPr>
  <dimension ref="B1:N303"/>
  <sheetViews>
    <sheetView showGridLines="0" topLeftCell="A238" zoomScaleNormal="100" workbookViewId="0">
      <selection activeCell="B1" sqref="B1"/>
    </sheetView>
  </sheetViews>
  <sheetFormatPr defaultRowHeight="15.5" x14ac:dyDescent="0.35"/>
  <cols>
    <col min="1" max="1" width="4.58203125" customWidth="1"/>
  </cols>
  <sheetData>
    <row r="1" spans="2:9" x14ac:dyDescent="0.35">
      <c r="B1" t="s">
        <v>454</v>
      </c>
    </row>
    <row r="2" spans="2:9" x14ac:dyDescent="0.35">
      <c r="B2" t="s">
        <v>453</v>
      </c>
    </row>
    <row r="3" spans="2:9" x14ac:dyDescent="0.35">
      <c r="B3" t="s">
        <v>439</v>
      </c>
    </row>
    <row r="4" spans="2:9" x14ac:dyDescent="0.35">
      <c r="B4" t="s">
        <v>404</v>
      </c>
    </row>
    <row r="5" spans="2:9" x14ac:dyDescent="0.35">
      <c r="B5" t="s">
        <v>405</v>
      </c>
    </row>
    <row r="6" spans="2:9" x14ac:dyDescent="0.35">
      <c r="B6" t="s">
        <v>406</v>
      </c>
    </row>
    <row r="7" spans="2:9" ht="38" customHeight="1" x14ac:dyDescent="0.35"/>
    <row r="8" spans="2:9" ht="16" customHeight="1" x14ac:dyDescent="0.35">
      <c r="B8" s="58"/>
    </row>
    <row r="11" spans="2:9" x14ac:dyDescent="0.35">
      <c r="B11" t="s">
        <v>407</v>
      </c>
    </row>
    <row r="12" spans="2:9" ht="16" thickBot="1" x14ac:dyDescent="0.4"/>
    <row r="13" spans="2:9" ht="31" customHeight="1" x14ac:dyDescent="0.35">
      <c r="B13" s="82" t="s">
        <v>183</v>
      </c>
      <c r="C13" s="83" t="s">
        <v>184</v>
      </c>
      <c r="D13" s="83" t="s">
        <v>185</v>
      </c>
      <c r="E13" s="83" t="s">
        <v>186</v>
      </c>
      <c r="F13" s="83" t="s">
        <v>187</v>
      </c>
      <c r="G13" s="83" t="s">
        <v>188</v>
      </c>
      <c r="H13" s="83" t="s">
        <v>189</v>
      </c>
      <c r="I13" s="83" t="s">
        <v>190</v>
      </c>
    </row>
    <row r="14" spans="2:9" x14ac:dyDescent="0.35">
      <c r="B14" s="155" t="s">
        <v>440</v>
      </c>
      <c r="C14" s="157">
        <v>4</v>
      </c>
      <c r="D14" s="157">
        <v>0</v>
      </c>
      <c r="E14" s="157">
        <v>4</v>
      </c>
      <c r="F14" s="160">
        <v>0</v>
      </c>
      <c r="G14" s="160">
        <v>85</v>
      </c>
      <c r="H14" s="160">
        <v>38.75</v>
      </c>
      <c r="I14" s="160">
        <v>35.910769044025407</v>
      </c>
    </row>
    <row r="15" spans="2:9" x14ac:dyDescent="0.35">
      <c r="B15" s="154" t="s">
        <v>441</v>
      </c>
      <c r="C15" s="158">
        <v>4</v>
      </c>
      <c r="D15" s="158">
        <v>0</v>
      </c>
      <c r="E15" s="158">
        <v>4</v>
      </c>
      <c r="F15" s="161">
        <v>15</v>
      </c>
      <c r="G15" s="161">
        <v>75</v>
      </c>
      <c r="H15" s="161">
        <v>55</v>
      </c>
      <c r="I15" s="161">
        <v>28.284271247461898</v>
      </c>
    </row>
    <row r="16" spans="2:9" x14ac:dyDescent="0.35">
      <c r="B16" s="154" t="s">
        <v>442</v>
      </c>
      <c r="C16" s="158">
        <v>4</v>
      </c>
      <c r="D16" s="158">
        <v>0</v>
      </c>
      <c r="E16" s="158">
        <v>4</v>
      </c>
      <c r="F16" s="161">
        <v>48.274750054114271</v>
      </c>
      <c r="G16" s="161">
        <v>57.102271096620825</v>
      </c>
      <c r="H16" s="161">
        <v>52.25773905536883</v>
      </c>
      <c r="I16" s="161">
        <v>4.0374442148749958</v>
      </c>
    </row>
    <row r="17" spans="2:14" x14ac:dyDescent="0.35">
      <c r="B17" s="154" t="s">
        <v>174</v>
      </c>
      <c r="C17" s="158">
        <v>4</v>
      </c>
      <c r="D17" s="158">
        <v>0</v>
      </c>
      <c r="E17" s="158">
        <v>4</v>
      </c>
      <c r="F17" s="161">
        <v>149.59700000000001</v>
      </c>
      <c r="G17" s="161">
        <v>523.72166666666669</v>
      </c>
      <c r="H17" s="161">
        <v>347.1686666666667</v>
      </c>
      <c r="I17" s="161">
        <v>177.44353965948969</v>
      </c>
    </row>
    <row r="18" spans="2:14" x14ac:dyDescent="0.35">
      <c r="B18" s="154" t="s">
        <v>8</v>
      </c>
      <c r="C18" s="158">
        <v>4</v>
      </c>
      <c r="D18" s="158">
        <v>0</v>
      </c>
      <c r="E18" s="158">
        <v>4</v>
      </c>
      <c r="F18" s="161">
        <v>1.75</v>
      </c>
      <c r="G18" s="161">
        <v>2.65</v>
      </c>
      <c r="H18" s="161">
        <v>2.2599999999999998</v>
      </c>
      <c r="I18" s="161">
        <v>0.37824154540011429</v>
      </c>
    </row>
    <row r="19" spans="2:14" x14ac:dyDescent="0.35">
      <c r="B19" s="154" t="s">
        <v>443</v>
      </c>
      <c r="C19" s="158">
        <v>4</v>
      </c>
      <c r="D19" s="158">
        <v>0</v>
      </c>
      <c r="E19" s="158">
        <v>4</v>
      </c>
      <c r="F19" s="161">
        <v>1214.8333333333333</v>
      </c>
      <c r="G19" s="161">
        <v>1576.1666666666667</v>
      </c>
      <c r="H19" s="161">
        <v>1367.9166666666667</v>
      </c>
      <c r="I19" s="161">
        <v>155.74941293510435</v>
      </c>
    </row>
    <row r="20" spans="2:14" x14ac:dyDescent="0.35">
      <c r="B20" s="154" t="s">
        <v>444</v>
      </c>
      <c r="C20" s="158">
        <v>4</v>
      </c>
      <c r="D20" s="158">
        <v>0</v>
      </c>
      <c r="E20" s="158">
        <v>4</v>
      </c>
      <c r="F20" s="161">
        <v>3.4005219168516518</v>
      </c>
      <c r="G20" s="161">
        <v>21.222044752556602</v>
      </c>
      <c r="H20" s="161">
        <v>13.466300474705381</v>
      </c>
      <c r="I20" s="161">
        <v>7.5057129457239977</v>
      </c>
    </row>
    <row r="21" spans="2:14" x14ac:dyDescent="0.35">
      <c r="B21" s="154" t="s">
        <v>445</v>
      </c>
      <c r="C21" s="158">
        <v>4</v>
      </c>
      <c r="D21" s="158">
        <v>0</v>
      </c>
      <c r="E21" s="158">
        <v>4</v>
      </c>
      <c r="F21" s="161">
        <v>54.832305327641812</v>
      </c>
      <c r="G21" s="161">
        <v>101.29069744111594</v>
      </c>
      <c r="H21" s="161">
        <v>72.774739263132517</v>
      </c>
      <c r="I21" s="161">
        <v>19.942518555587366</v>
      </c>
    </row>
    <row r="22" spans="2:14" x14ac:dyDescent="0.35">
      <c r="B22" s="154" t="s">
        <v>447</v>
      </c>
      <c r="C22" s="158">
        <v>4</v>
      </c>
      <c r="D22" s="158">
        <v>0</v>
      </c>
      <c r="E22" s="158">
        <v>4</v>
      </c>
      <c r="F22" s="161">
        <v>0</v>
      </c>
      <c r="G22" s="161">
        <v>3.2833631880111542</v>
      </c>
      <c r="H22" s="161">
        <v>1.7361804364831748</v>
      </c>
      <c r="I22" s="161">
        <v>1.375423285193119</v>
      </c>
    </row>
    <row r="23" spans="2:14" x14ac:dyDescent="0.35">
      <c r="B23" s="154" t="s">
        <v>446</v>
      </c>
      <c r="C23" s="158">
        <v>4</v>
      </c>
      <c r="D23" s="158">
        <v>0</v>
      </c>
      <c r="E23" s="158">
        <v>4</v>
      </c>
      <c r="F23" s="161">
        <v>1.4025762601228131</v>
      </c>
      <c r="G23" s="161">
        <v>6.6319446671430962</v>
      </c>
      <c r="H23" s="161">
        <v>4.1112828704002649</v>
      </c>
      <c r="I23" s="161">
        <v>2.2166268234188884</v>
      </c>
    </row>
    <row r="24" spans="2:14" x14ac:dyDescent="0.35">
      <c r="B24" s="154" t="s">
        <v>448</v>
      </c>
      <c r="C24" s="158">
        <v>4</v>
      </c>
      <c r="D24" s="158">
        <v>0</v>
      </c>
      <c r="E24" s="158">
        <v>4</v>
      </c>
      <c r="F24" s="161">
        <v>7.3999999999999996E-2</v>
      </c>
      <c r="G24" s="161">
        <v>0.109</v>
      </c>
      <c r="H24" s="161">
        <v>9.0999999999999998E-2</v>
      </c>
      <c r="I24" s="161">
        <v>1.4988884770611412E-2</v>
      </c>
    </row>
    <row r="25" spans="2:14" ht="16" thickBot="1" x14ac:dyDescent="0.4">
      <c r="B25" s="156" t="s">
        <v>449</v>
      </c>
      <c r="C25" s="159">
        <v>4</v>
      </c>
      <c r="D25" s="159">
        <v>0</v>
      </c>
      <c r="E25" s="159">
        <v>4</v>
      </c>
      <c r="F25" s="162">
        <v>1E-3</v>
      </c>
      <c r="G25" s="162">
        <v>0.184</v>
      </c>
      <c r="H25" s="162">
        <v>0.10850000000000001</v>
      </c>
      <c r="I25" s="162">
        <v>7.7090855488832127E-2</v>
      </c>
    </row>
    <row r="28" spans="2:14" x14ac:dyDescent="0.35">
      <c r="B28" t="s">
        <v>408</v>
      </c>
    </row>
    <row r="29" spans="2:14" ht="16" thickBot="1" x14ac:dyDescent="0.4"/>
    <row r="30" spans="2:14" ht="31" customHeight="1" x14ac:dyDescent="0.35">
      <c r="B30" s="82" t="s">
        <v>409</v>
      </c>
      <c r="C30" s="83" t="s">
        <v>440</v>
      </c>
      <c r="D30" s="83" t="s">
        <v>441</v>
      </c>
      <c r="E30" s="83" t="s">
        <v>442</v>
      </c>
      <c r="F30" s="83" t="s">
        <v>174</v>
      </c>
      <c r="G30" s="83" t="s">
        <v>8</v>
      </c>
      <c r="H30" s="83" t="s">
        <v>443</v>
      </c>
      <c r="I30" s="83" t="s">
        <v>444</v>
      </c>
      <c r="J30" s="83" t="s">
        <v>445</v>
      </c>
      <c r="K30" s="83" t="s">
        <v>447</v>
      </c>
      <c r="L30" s="83" t="s">
        <v>446</v>
      </c>
      <c r="M30" s="83" t="s">
        <v>448</v>
      </c>
      <c r="N30" s="83" t="s">
        <v>449</v>
      </c>
    </row>
    <row r="31" spans="2:14" x14ac:dyDescent="0.35">
      <c r="B31" s="117" t="s">
        <v>440</v>
      </c>
      <c r="C31" s="164">
        <v>1</v>
      </c>
      <c r="D31" s="163">
        <v>-0.95171528394310201</v>
      </c>
      <c r="E31" s="97">
        <v>-0.94628409580116557</v>
      </c>
      <c r="F31" s="97">
        <v>0.82013297993289314</v>
      </c>
      <c r="G31" s="163">
        <v>0.95094744741604698</v>
      </c>
      <c r="H31" s="97">
        <v>0.87938509191743908</v>
      </c>
      <c r="I31" s="97">
        <v>-0.63901042329073177</v>
      </c>
      <c r="J31" s="97">
        <v>-0.87252577342026927</v>
      </c>
      <c r="K31" s="97">
        <v>-0.5989584729673052</v>
      </c>
      <c r="L31" s="97">
        <v>-0.55450142357479848</v>
      </c>
      <c r="M31" s="97">
        <v>0.1021806504091865</v>
      </c>
      <c r="N31" s="97">
        <v>-0.75645599940998209</v>
      </c>
    </row>
    <row r="32" spans="2:14" x14ac:dyDescent="0.35">
      <c r="B32" s="81" t="s">
        <v>441</v>
      </c>
      <c r="C32" s="165">
        <v>-0.95171528394310201</v>
      </c>
      <c r="D32" s="166">
        <v>1</v>
      </c>
      <c r="E32" s="98">
        <v>0.84791356678758556</v>
      </c>
      <c r="F32" s="98">
        <v>-0.71322288446412907</v>
      </c>
      <c r="G32" s="98">
        <v>-0.81009857917653816</v>
      </c>
      <c r="H32" s="165">
        <v>-0.97509724276215193</v>
      </c>
      <c r="I32" s="98">
        <v>0.70473436129140077</v>
      </c>
      <c r="J32" s="98">
        <v>0.6865008108836933</v>
      </c>
      <c r="K32" s="98">
        <v>0.81586253390526986</v>
      </c>
      <c r="L32" s="98">
        <v>0.596049418525613</v>
      </c>
      <c r="M32" s="98">
        <v>0.20442677570979237</v>
      </c>
      <c r="N32" s="98">
        <v>0.92029566839257615</v>
      </c>
    </row>
    <row r="33" spans="2:14" x14ac:dyDescent="0.35">
      <c r="B33" s="81" t="s">
        <v>442</v>
      </c>
      <c r="C33" s="98">
        <v>-0.94628409580116557</v>
      </c>
      <c r="D33" s="98">
        <v>0.84791356678758556</v>
      </c>
      <c r="E33" s="166">
        <v>1</v>
      </c>
      <c r="F33" s="165">
        <v>-0.95853419584850774</v>
      </c>
      <c r="G33" s="165">
        <v>-0.95517010719545203</v>
      </c>
      <c r="H33" s="98">
        <v>-0.79744324355857177</v>
      </c>
      <c r="I33" s="98">
        <v>0.35834351038686979</v>
      </c>
      <c r="J33" s="98">
        <v>0.86834130789288977</v>
      </c>
      <c r="K33" s="98">
        <v>0.42983757840288317</v>
      </c>
      <c r="L33" s="98">
        <v>0.26677857367629004</v>
      </c>
      <c r="M33" s="98">
        <v>-0.22301207072481144</v>
      </c>
      <c r="N33" s="98">
        <v>0.59229860241067889</v>
      </c>
    </row>
    <row r="34" spans="2:14" x14ac:dyDescent="0.35">
      <c r="B34" s="81" t="s">
        <v>174</v>
      </c>
      <c r="C34" s="98">
        <v>0.82013297993289314</v>
      </c>
      <c r="D34" s="98">
        <v>-0.71322288446412907</v>
      </c>
      <c r="E34" s="165">
        <v>-0.95853419584850774</v>
      </c>
      <c r="F34" s="166">
        <v>1</v>
      </c>
      <c r="G34" s="98">
        <v>0.85202167854997091</v>
      </c>
      <c r="H34" s="98">
        <v>0.70455014780961589</v>
      </c>
      <c r="I34" s="98">
        <v>-8.4132818020784553E-2</v>
      </c>
      <c r="J34" s="98">
        <v>-0.74555597165000487</v>
      </c>
      <c r="K34" s="98">
        <v>-0.31654945238197851</v>
      </c>
      <c r="L34" s="98">
        <v>1.78173114086424E-2</v>
      </c>
      <c r="M34" s="98">
        <v>0.21766563784846205</v>
      </c>
      <c r="N34" s="98">
        <v>-0.45506813917984418</v>
      </c>
    </row>
    <row r="35" spans="2:14" x14ac:dyDescent="0.35">
      <c r="B35" s="81" t="s">
        <v>8</v>
      </c>
      <c r="C35" s="165">
        <v>0.95094744741604698</v>
      </c>
      <c r="D35" s="98">
        <v>-0.81009857917653816</v>
      </c>
      <c r="E35" s="165">
        <v>-0.95517010719545203</v>
      </c>
      <c r="F35" s="98">
        <v>0.85202167854997091</v>
      </c>
      <c r="G35" s="166">
        <v>1</v>
      </c>
      <c r="H35" s="98">
        <v>0.6983239067133854</v>
      </c>
      <c r="I35" s="98">
        <v>-0.50464814503969524</v>
      </c>
      <c r="J35" s="165">
        <v>-0.97355805599875411</v>
      </c>
      <c r="K35" s="98">
        <v>-0.3219554583381396</v>
      </c>
      <c r="L35" s="98">
        <v>-0.45193373424344524</v>
      </c>
      <c r="M35" s="98">
        <v>0.39980581623457245</v>
      </c>
      <c r="N35" s="98">
        <v>-0.51716514470178265</v>
      </c>
    </row>
    <row r="36" spans="2:14" x14ac:dyDescent="0.35">
      <c r="B36" s="81" t="s">
        <v>443</v>
      </c>
      <c r="C36" s="98">
        <v>0.87938509191743908</v>
      </c>
      <c r="D36" s="165">
        <v>-0.97509724276215193</v>
      </c>
      <c r="E36" s="98">
        <v>-0.79744324355857177</v>
      </c>
      <c r="F36" s="98">
        <v>0.70455014780961589</v>
      </c>
      <c r="G36" s="98">
        <v>0.6983239067133854</v>
      </c>
      <c r="H36" s="166">
        <v>1</v>
      </c>
      <c r="I36" s="98">
        <v>-0.59459455925556637</v>
      </c>
      <c r="J36" s="98">
        <v>-0.5349217207903445</v>
      </c>
      <c r="K36" s="98">
        <v>-0.88741243906657741</v>
      </c>
      <c r="L36" s="98">
        <v>-0.46333491253708931</v>
      </c>
      <c r="M36" s="98">
        <v>-0.37642921916469591</v>
      </c>
      <c r="N36" s="165">
        <v>-0.95246975204336803</v>
      </c>
    </row>
    <row r="37" spans="2:14" x14ac:dyDescent="0.35">
      <c r="B37" s="81" t="s">
        <v>444</v>
      </c>
      <c r="C37" s="98">
        <v>-0.63901042329073177</v>
      </c>
      <c r="D37" s="98">
        <v>0.70473436129140077</v>
      </c>
      <c r="E37" s="98">
        <v>0.35834351038686979</v>
      </c>
      <c r="F37" s="98">
        <v>-8.4132818020784553E-2</v>
      </c>
      <c r="G37" s="98">
        <v>-0.50464814503969524</v>
      </c>
      <c r="H37" s="98">
        <v>-0.59459455925556637</v>
      </c>
      <c r="I37" s="166">
        <v>1</v>
      </c>
      <c r="J37" s="98">
        <v>0.50678606432949724</v>
      </c>
      <c r="K37" s="98">
        <v>0.63346706235402162</v>
      </c>
      <c r="L37" s="165">
        <v>0.98719770572785892</v>
      </c>
      <c r="M37" s="98">
        <v>0.13548247362976504</v>
      </c>
      <c r="N37" s="98">
        <v>0.71822798126096055</v>
      </c>
    </row>
    <row r="38" spans="2:14" x14ac:dyDescent="0.35">
      <c r="B38" s="81" t="s">
        <v>445</v>
      </c>
      <c r="C38" s="98">
        <v>-0.87252577342026927</v>
      </c>
      <c r="D38" s="98">
        <v>0.6865008108836933</v>
      </c>
      <c r="E38" s="98">
        <v>0.86834130789288977</v>
      </c>
      <c r="F38" s="98">
        <v>-0.74555597165000487</v>
      </c>
      <c r="G38" s="165">
        <v>-0.97355805599875411</v>
      </c>
      <c r="H38" s="98">
        <v>-0.5349217207903445</v>
      </c>
      <c r="I38" s="98">
        <v>0.50678606432949724</v>
      </c>
      <c r="J38" s="166">
        <v>1</v>
      </c>
      <c r="K38" s="98">
        <v>0.14701243054858862</v>
      </c>
      <c r="L38" s="98">
        <v>0.48996569204422374</v>
      </c>
      <c r="M38" s="98">
        <v>-0.57106508150446822</v>
      </c>
      <c r="N38" s="98">
        <v>0.35987400529374908</v>
      </c>
    </row>
    <row r="39" spans="2:14" x14ac:dyDescent="0.35">
      <c r="B39" s="81" t="s">
        <v>447</v>
      </c>
      <c r="C39" s="98">
        <v>-0.5989584729673052</v>
      </c>
      <c r="D39" s="98">
        <v>0.81586253390526986</v>
      </c>
      <c r="E39" s="98">
        <v>0.42983757840288317</v>
      </c>
      <c r="F39" s="98">
        <v>-0.31654945238197851</v>
      </c>
      <c r="G39" s="98">
        <v>-0.3219554583381396</v>
      </c>
      <c r="H39" s="98">
        <v>-0.88741243906657741</v>
      </c>
      <c r="I39" s="98">
        <v>0.63346706235402162</v>
      </c>
      <c r="J39" s="98">
        <v>0.14701243054858862</v>
      </c>
      <c r="K39" s="166">
        <v>1</v>
      </c>
      <c r="L39" s="98">
        <v>0.50897001796853281</v>
      </c>
      <c r="M39" s="98">
        <v>0.72599361680084562</v>
      </c>
      <c r="N39" s="165">
        <v>0.97567566186222809</v>
      </c>
    </row>
    <row r="40" spans="2:14" x14ac:dyDescent="0.35">
      <c r="B40" s="81" t="s">
        <v>446</v>
      </c>
      <c r="C40" s="98">
        <v>-0.55450142357479848</v>
      </c>
      <c r="D40" s="98">
        <v>0.596049418525613</v>
      </c>
      <c r="E40" s="98">
        <v>0.26677857367629004</v>
      </c>
      <c r="F40" s="98">
        <v>1.78173114086424E-2</v>
      </c>
      <c r="G40" s="98">
        <v>-0.45193373424344524</v>
      </c>
      <c r="H40" s="98">
        <v>-0.46333491253708931</v>
      </c>
      <c r="I40" s="165">
        <v>0.98719770572785892</v>
      </c>
      <c r="J40" s="98">
        <v>0.48996569204422374</v>
      </c>
      <c r="K40" s="98">
        <v>0.50897001796853281</v>
      </c>
      <c r="L40" s="166">
        <v>1</v>
      </c>
      <c r="M40" s="98">
        <v>3.8229134752608786E-2</v>
      </c>
      <c r="N40" s="98">
        <v>0.59842427928003861</v>
      </c>
    </row>
    <row r="41" spans="2:14" x14ac:dyDescent="0.35">
      <c r="B41" s="81" t="s">
        <v>448</v>
      </c>
      <c r="C41" s="98">
        <v>0.1021806504091865</v>
      </c>
      <c r="D41" s="98">
        <v>0.20442677570979237</v>
      </c>
      <c r="E41" s="98">
        <v>-0.22301207072481144</v>
      </c>
      <c r="F41" s="98">
        <v>0.21766563784846205</v>
      </c>
      <c r="G41" s="98">
        <v>0.39980581623457245</v>
      </c>
      <c r="H41" s="98">
        <v>-0.37642921916469591</v>
      </c>
      <c r="I41" s="98">
        <v>0.13548247362976504</v>
      </c>
      <c r="J41" s="98">
        <v>-0.57106508150446822</v>
      </c>
      <c r="K41" s="98">
        <v>0.72599361680084562</v>
      </c>
      <c r="L41" s="98">
        <v>3.8229134752608786E-2</v>
      </c>
      <c r="M41" s="166">
        <v>1</v>
      </c>
      <c r="N41" s="98">
        <v>0.55762009139845192</v>
      </c>
    </row>
    <row r="42" spans="2:14" ht="16" thickBot="1" x14ac:dyDescent="0.4">
      <c r="B42" s="115" t="s">
        <v>449</v>
      </c>
      <c r="C42" s="99">
        <v>-0.75645599940998209</v>
      </c>
      <c r="D42" s="99">
        <v>0.92029566839257615</v>
      </c>
      <c r="E42" s="99">
        <v>0.59229860241067889</v>
      </c>
      <c r="F42" s="99">
        <v>-0.45506813917984418</v>
      </c>
      <c r="G42" s="99">
        <v>-0.51716514470178265</v>
      </c>
      <c r="H42" s="167">
        <v>-0.95246975204336803</v>
      </c>
      <c r="I42" s="99">
        <v>0.71822798126096055</v>
      </c>
      <c r="J42" s="99">
        <v>0.35987400529374908</v>
      </c>
      <c r="K42" s="167">
        <v>0.97567566186222809</v>
      </c>
      <c r="L42" s="99">
        <v>0.59842427928003861</v>
      </c>
      <c r="M42" s="99">
        <v>0.55762009139845192</v>
      </c>
      <c r="N42" s="168">
        <v>1</v>
      </c>
    </row>
    <row r="43" spans="2:14" x14ac:dyDescent="0.35">
      <c r="B43" s="123" t="s">
        <v>410</v>
      </c>
    </row>
    <row r="46" spans="2:14" x14ac:dyDescent="0.35">
      <c r="B46" t="s">
        <v>411</v>
      </c>
    </row>
    <row r="47" spans="2:14" ht="16" thickBot="1" x14ac:dyDescent="0.4"/>
    <row r="48" spans="2:14" x14ac:dyDescent="0.35">
      <c r="B48" s="114" t="s">
        <v>413</v>
      </c>
      <c r="C48" s="116" t="s">
        <v>412</v>
      </c>
    </row>
    <row r="49" spans="2:3" x14ac:dyDescent="0.35">
      <c r="B49" s="81" t="s">
        <v>414</v>
      </c>
      <c r="C49" s="98">
        <v>85.964907441235624</v>
      </c>
    </row>
    <row r="50" spans="2:3" x14ac:dyDescent="0.35">
      <c r="B50" s="81" t="s">
        <v>206</v>
      </c>
      <c r="C50" s="87">
        <v>66</v>
      </c>
    </row>
    <row r="51" spans="2:3" ht="16" thickBot="1" x14ac:dyDescent="0.4">
      <c r="B51" s="115" t="s">
        <v>273</v>
      </c>
      <c r="C51" s="90">
        <v>0.05</v>
      </c>
    </row>
    <row r="52" spans="2:3" x14ac:dyDescent="0.35">
      <c r="B52" t="s">
        <v>415</v>
      </c>
    </row>
    <row r="54" spans="2:3" x14ac:dyDescent="0.35">
      <c r="B54" t="s">
        <v>274</v>
      </c>
    </row>
    <row r="55" spans="2:3" x14ac:dyDescent="0.35">
      <c r="B55" t="s">
        <v>416</v>
      </c>
    </row>
    <row r="56" spans="2:3" x14ac:dyDescent="0.35">
      <c r="B56" t="s">
        <v>417</v>
      </c>
    </row>
    <row r="59" spans="2:3" x14ac:dyDescent="0.35">
      <c r="B59" t="s">
        <v>418</v>
      </c>
    </row>
    <row r="60" spans="2:3" ht="16" thickBot="1" x14ac:dyDescent="0.4"/>
    <row r="61" spans="2:3" x14ac:dyDescent="0.35">
      <c r="B61" s="114" t="s">
        <v>440</v>
      </c>
      <c r="C61" s="124">
        <v>0.72185679005230752</v>
      </c>
    </row>
    <row r="62" spans="2:3" x14ac:dyDescent="0.35">
      <c r="B62" s="81" t="s">
        <v>441</v>
      </c>
      <c r="C62" s="98">
        <v>0.69430107949144437</v>
      </c>
    </row>
    <row r="63" spans="2:3" x14ac:dyDescent="0.35">
      <c r="B63" s="81" t="s">
        <v>442</v>
      </c>
      <c r="C63" s="98">
        <v>0.63201649954361494</v>
      </c>
    </row>
    <row r="64" spans="2:3" x14ac:dyDescent="0.35">
      <c r="B64" s="81" t="s">
        <v>174</v>
      </c>
      <c r="C64" s="98">
        <v>0.56221108816051468</v>
      </c>
    </row>
    <row r="65" spans="2:5" x14ac:dyDescent="0.35">
      <c r="B65" s="81" t="s">
        <v>8</v>
      </c>
      <c r="C65" s="98">
        <v>0.63523634043307486</v>
      </c>
    </row>
    <row r="66" spans="2:5" x14ac:dyDescent="0.35">
      <c r="B66" s="81" t="s">
        <v>443</v>
      </c>
      <c r="C66" s="98">
        <v>0.58896933475656654</v>
      </c>
    </row>
    <row r="67" spans="2:5" x14ac:dyDescent="0.35">
      <c r="B67" s="81" t="s">
        <v>444</v>
      </c>
      <c r="C67" s="98">
        <v>0.58436141271871211</v>
      </c>
    </row>
    <row r="68" spans="2:5" x14ac:dyDescent="0.35">
      <c r="B68" s="81" t="s">
        <v>445</v>
      </c>
      <c r="C68" s="98">
        <v>0.56409264695266925</v>
      </c>
    </row>
    <row r="69" spans="2:5" x14ac:dyDescent="0.35">
      <c r="B69" s="81" t="s">
        <v>447</v>
      </c>
      <c r="C69" s="98">
        <v>0.52587087706979252</v>
      </c>
    </row>
    <row r="70" spans="2:5" x14ac:dyDescent="0.35">
      <c r="B70" s="81" t="s">
        <v>446</v>
      </c>
      <c r="C70" s="98">
        <v>0.50323472370849187</v>
      </c>
    </row>
    <row r="71" spans="2:5" x14ac:dyDescent="0.35">
      <c r="B71" s="81" t="s">
        <v>448</v>
      </c>
      <c r="C71" s="98">
        <v>0.2800528003772324</v>
      </c>
    </row>
    <row r="72" spans="2:5" x14ac:dyDescent="0.35">
      <c r="B72" s="81" t="s">
        <v>449</v>
      </c>
      <c r="C72" s="98">
        <v>0.6050687919997525</v>
      </c>
    </row>
    <row r="73" spans="2:5" ht="16" thickBot="1" x14ac:dyDescent="0.4">
      <c r="B73" s="169" t="s">
        <v>419</v>
      </c>
      <c r="C73" s="170">
        <v>0.5876779408744579</v>
      </c>
    </row>
    <row r="76" spans="2:5" x14ac:dyDescent="0.35">
      <c r="B76" s="1" t="s">
        <v>420</v>
      </c>
    </row>
    <row r="78" spans="2:5" x14ac:dyDescent="0.35">
      <c r="B78" t="s">
        <v>421</v>
      </c>
    </row>
    <row r="79" spans="2:5" ht="16" thickBot="1" x14ac:dyDescent="0.4"/>
    <row r="80" spans="2:5" x14ac:dyDescent="0.35">
      <c r="B80" s="82"/>
      <c r="C80" s="83" t="s">
        <v>422</v>
      </c>
      <c r="D80" s="83" t="s">
        <v>423</v>
      </c>
      <c r="E80" s="83" t="s">
        <v>424</v>
      </c>
    </row>
    <row r="81" spans="2:5" x14ac:dyDescent="0.35">
      <c r="B81" s="117" t="s">
        <v>425</v>
      </c>
      <c r="C81" s="97">
        <v>7.7276530424766587</v>
      </c>
      <c r="D81" s="97">
        <v>2.7809990912872795</v>
      </c>
      <c r="E81" s="97">
        <v>1.4913478662360573</v>
      </c>
    </row>
    <row r="82" spans="2:5" x14ac:dyDescent="0.35">
      <c r="B82" s="81" t="s">
        <v>426</v>
      </c>
      <c r="C82" s="98">
        <v>64.397108687305504</v>
      </c>
      <c r="D82" s="98">
        <v>23.174992427394002</v>
      </c>
      <c r="E82" s="98">
        <v>12.427898885300481</v>
      </c>
    </row>
    <row r="83" spans="2:5" ht="16" thickBot="1" x14ac:dyDescent="0.4">
      <c r="B83" s="115" t="s">
        <v>427</v>
      </c>
      <c r="C83" s="99">
        <v>64.397108687305504</v>
      </c>
      <c r="D83" s="99">
        <v>87.572101114699507</v>
      </c>
      <c r="E83" s="99">
        <v>99.999999999999986</v>
      </c>
    </row>
    <row r="102" spans="2:7" x14ac:dyDescent="0.35">
      <c r="G102" t="s">
        <v>242</v>
      </c>
    </row>
    <row r="105" spans="2:7" x14ac:dyDescent="0.35">
      <c r="B105" t="s">
        <v>428</v>
      </c>
    </row>
    <row r="106" spans="2:7" ht="16" thickBot="1" x14ac:dyDescent="0.4"/>
    <row r="107" spans="2:7" x14ac:dyDescent="0.35">
      <c r="B107" s="82"/>
      <c r="C107" s="83" t="s">
        <v>422</v>
      </c>
      <c r="D107" s="83" t="s">
        <v>423</v>
      </c>
      <c r="E107" s="83" t="s">
        <v>424</v>
      </c>
    </row>
    <row r="108" spans="2:7" x14ac:dyDescent="0.35">
      <c r="B108" s="117" t="s">
        <v>440</v>
      </c>
      <c r="C108" s="97">
        <v>-0.35395204230386085</v>
      </c>
      <c r="D108" s="97">
        <v>0.10696785407680631</v>
      </c>
      <c r="E108" s="97">
        <v>5.3863620386461614E-3</v>
      </c>
    </row>
    <row r="109" spans="2:7" x14ac:dyDescent="0.35">
      <c r="B109" s="81" t="s">
        <v>441</v>
      </c>
      <c r="C109" s="98">
        <v>0.35596294313037052</v>
      </c>
      <c r="D109" s="98">
        <v>7.5265865073652183E-2</v>
      </c>
      <c r="E109" s="98">
        <v>-5.8351125673624708E-2</v>
      </c>
    </row>
    <row r="110" spans="2:7" x14ac:dyDescent="0.35">
      <c r="B110" s="81" t="s">
        <v>442</v>
      </c>
      <c r="C110" s="98">
        <v>0.31991432450761359</v>
      </c>
      <c r="D110" s="98">
        <v>-0.23425252948414077</v>
      </c>
      <c r="E110" s="98">
        <v>-0.19465283831793856</v>
      </c>
    </row>
    <row r="111" spans="2:7" x14ac:dyDescent="0.35">
      <c r="B111" s="81" t="s">
        <v>174</v>
      </c>
      <c r="C111" s="98">
        <v>-0.26826095283915702</v>
      </c>
      <c r="D111" s="98">
        <v>0.27986342208555731</v>
      </c>
      <c r="E111" s="98">
        <v>0.38934263097654831</v>
      </c>
    </row>
    <row r="112" spans="2:7" x14ac:dyDescent="0.35">
      <c r="B112" s="81" t="s">
        <v>8</v>
      </c>
      <c r="C112" s="98">
        <v>-0.31721819540600804</v>
      </c>
      <c r="D112" s="98">
        <v>0.28110849358383727</v>
      </c>
      <c r="E112" s="98">
        <v>-4.1965558681449876E-2</v>
      </c>
    </row>
    <row r="113" spans="2:5" x14ac:dyDescent="0.35">
      <c r="B113" s="81" t="s">
        <v>443</v>
      </c>
      <c r="C113" s="98">
        <v>-0.33680470342471969</v>
      </c>
      <c r="D113" s="98">
        <v>-0.14627027016067334</v>
      </c>
      <c r="E113" s="98">
        <v>0.20698841784690733</v>
      </c>
    </row>
    <row r="114" spans="2:5" x14ac:dyDescent="0.35">
      <c r="B114" s="81" t="s">
        <v>444</v>
      </c>
      <c r="C114" s="98">
        <v>0.25688932151793792</v>
      </c>
      <c r="D114" s="98">
        <v>0.20032271841501345</v>
      </c>
      <c r="E114" s="98">
        <v>0.5037407007570901</v>
      </c>
    </row>
    <row r="115" spans="2:5" x14ac:dyDescent="0.35">
      <c r="B115" s="81" t="s">
        <v>445</v>
      </c>
      <c r="C115" s="98">
        <v>0.28185114256501703</v>
      </c>
      <c r="D115" s="98">
        <v>-0.34658767545954622</v>
      </c>
      <c r="E115" s="98">
        <v>0.18682382800063557</v>
      </c>
    </row>
    <row r="116" spans="2:5" x14ac:dyDescent="0.35">
      <c r="B116" s="81" t="s">
        <v>447</v>
      </c>
      <c r="C116" s="98">
        <v>0.26180227800706934</v>
      </c>
      <c r="D116" s="98">
        <v>0.39761059356801293</v>
      </c>
      <c r="E116" s="98">
        <v>-0.14343766579997072</v>
      </c>
    </row>
    <row r="117" spans="2:5" x14ac:dyDescent="0.35">
      <c r="B117" s="81" t="s">
        <v>446</v>
      </c>
      <c r="C117" s="98">
        <v>0.22283534727797641</v>
      </c>
      <c r="D117" s="98">
        <v>0.16868850707899746</v>
      </c>
      <c r="E117" s="98">
        <v>0.60014414372139424</v>
      </c>
    </row>
    <row r="118" spans="2:5" x14ac:dyDescent="0.35">
      <c r="B118" s="81" t="s">
        <v>448</v>
      </c>
      <c r="C118" s="98">
        <v>2.253052137289669E-2</v>
      </c>
      <c r="D118" s="98">
        <v>0.55857498066916256</v>
      </c>
      <c r="E118" s="98">
        <v>-0.29340947703098036</v>
      </c>
    </row>
    <row r="119" spans="2:5" ht="16" thickBot="1" x14ac:dyDescent="0.4">
      <c r="B119" s="115" t="s">
        <v>449</v>
      </c>
      <c r="C119" s="99">
        <v>0.30902846154233793</v>
      </c>
      <c r="D119" s="99">
        <v>0.30078223717279906</v>
      </c>
      <c r="E119" s="99">
        <v>-8.3600798468371193E-2</v>
      </c>
    </row>
    <row r="122" spans="2:5" x14ac:dyDescent="0.35">
      <c r="B122" t="s">
        <v>429</v>
      </c>
    </row>
    <row r="123" spans="2:5" ht="16" thickBot="1" x14ac:dyDescent="0.4"/>
    <row r="124" spans="2:5" x14ac:dyDescent="0.35">
      <c r="B124" s="82"/>
      <c r="C124" s="83" t="s">
        <v>422</v>
      </c>
      <c r="D124" s="83" t="s">
        <v>423</v>
      </c>
      <c r="E124" s="83" t="s">
        <v>424</v>
      </c>
    </row>
    <row r="125" spans="2:5" x14ac:dyDescent="0.35">
      <c r="B125" s="117" t="s">
        <v>440</v>
      </c>
      <c r="C125" s="97">
        <v>-0.98393912481165235</v>
      </c>
      <c r="D125" s="97">
        <v>0.17838309994032403</v>
      </c>
      <c r="E125" s="97">
        <v>6.5778659578835238E-3</v>
      </c>
    </row>
    <row r="126" spans="2:5" x14ac:dyDescent="0.35">
      <c r="B126" s="81" t="s">
        <v>441</v>
      </c>
      <c r="C126" s="98">
        <v>0.9895291589485945</v>
      </c>
      <c r="D126" s="98">
        <v>0.12551582386506355</v>
      </c>
      <c r="E126" s="98">
        <v>-7.1258834890569708E-2</v>
      </c>
    </row>
    <row r="127" spans="2:5" x14ac:dyDescent="0.35">
      <c r="B127" s="81" t="s">
        <v>442</v>
      </c>
      <c r="C127" s="98">
        <v>0.88931884224163649</v>
      </c>
      <c r="D127" s="98">
        <v>-0.39064719713119617</v>
      </c>
      <c r="E127" s="98">
        <v>-0.23771151467174617</v>
      </c>
    </row>
    <row r="128" spans="2:5" x14ac:dyDescent="0.35">
      <c r="B128" s="81" t="s">
        <v>174</v>
      </c>
      <c r="C128" s="98">
        <v>-0.74572940853693992</v>
      </c>
      <c r="D128" s="98">
        <v>0.46670941679060723</v>
      </c>
      <c r="E128" s="98">
        <v>0.47546815826311434</v>
      </c>
    </row>
    <row r="129" spans="2:5" x14ac:dyDescent="0.35">
      <c r="B129" s="81" t="s">
        <v>8</v>
      </c>
      <c r="C129" s="98">
        <v>-0.88182396555906151</v>
      </c>
      <c r="D129" s="98">
        <v>0.46878573883546243</v>
      </c>
      <c r="E129" s="98">
        <v>-5.1248656862221416E-2</v>
      </c>
    </row>
    <row r="130" spans="2:5" x14ac:dyDescent="0.35">
      <c r="B130" s="81" t="s">
        <v>443</v>
      </c>
      <c r="C130" s="98">
        <v>-0.93627182644046014</v>
      </c>
      <c r="D130" s="98">
        <v>-0.24392509736275161</v>
      </c>
      <c r="E130" s="98">
        <v>0.25277581745573863</v>
      </c>
    </row>
    <row r="131" spans="2:5" x14ac:dyDescent="0.35">
      <c r="B131" s="81" t="s">
        <v>444</v>
      </c>
      <c r="C131" s="98">
        <v>0.71411780122129254</v>
      </c>
      <c r="D131" s="98">
        <v>0.33406473194913727</v>
      </c>
      <c r="E131" s="98">
        <v>0.6151719441315715</v>
      </c>
    </row>
    <row r="132" spans="2:5" x14ac:dyDescent="0.35">
      <c r="B132" s="81" t="s">
        <v>445</v>
      </c>
      <c r="C132" s="98">
        <v>0.78350831015832823</v>
      </c>
      <c r="D132" s="98">
        <v>-0.5779809689852452</v>
      </c>
      <c r="E132" s="98">
        <v>0.22815066820791471</v>
      </c>
    </row>
    <row r="133" spans="2:5" x14ac:dyDescent="0.35">
      <c r="B133" s="81" t="s">
        <v>447</v>
      </c>
      <c r="C133" s="98">
        <v>0.72777516021458732</v>
      </c>
      <c r="D133" s="98">
        <v>0.66306845979023343</v>
      </c>
      <c r="E133" s="98">
        <v>-0.17516715961057999</v>
      </c>
    </row>
    <row r="134" spans="2:5" x14ac:dyDescent="0.35">
      <c r="B134" s="81" t="s">
        <v>446</v>
      </c>
      <c r="C134" s="98">
        <v>0.61945232792177374</v>
      </c>
      <c r="D134" s="98">
        <v>0.28131048413339621</v>
      </c>
      <c r="E134" s="98">
        <v>0.73290055597531745</v>
      </c>
    </row>
    <row r="135" spans="2:5" x14ac:dyDescent="0.35">
      <c r="B135" s="81" t="s">
        <v>448</v>
      </c>
      <c r="C135" s="98">
        <v>6.2631822483360161E-2</v>
      </c>
      <c r="D135" s="98">
        <v>0.93149794824645971</v>
      </c>
      <c r="E135" s="98">
        <v>-0.35831386691704681</v>
      </c>
    </row>
    <row r="136" spans="2:5" ht="16" thickBot="1" x14ac:dyDescent="0.4">
      <c r="B136" s="115" t="s">
        <v>449</v>
      </c>
      <c r="C136" s="99">
        <v>0.85905760569344414</v>
      </c>
      <c r="D136" s="99">
        <v>0.50159431856363168</v>
      </c>
      <c r="E136" s="99">
        <v>-0.10209392579842232</v>
      </c>
    </row>
    <row r="139" spans="2:5" x14ac:dyDescent="0.35">
      <c r="B139" t="s">
        <v>430</v>
      </c>
    </row>
    <row r="140" spans="2:5" ht="16" thickBot="1" x14ac:dyDescent="0.4"/>
    <row r="141" spans="2:5" x14ac:dyDescent="0.35">
      <c r="B141" s="82"/>
      <c r="C141" s="83" t="s">
        <v>422</v>
      </c>
      <c r="D141" s="83" t="s">
        <v>423</v>
      </c>
      <c r="E141" s="83" t="s">
        <v>424</v>
      </c>
    </row>
    <row r="142" spans="2:5" x14ac:dyDescent="0.35">
      <c r="B142" s="117" t="s">
        <v>440</v>
      </c>
      <c r="C142" s="97">
        <v>-0.98393912481165235</v>
      </c>
      <c r="D142" s="97">
        <v>0.17838309994032403</v>
      </c>
      <c r="E142" s="97">
        <v>6.5778659578835238E-3</v>
      </c>
    </row>
    <row r="143" spans="2:5" x14ac:dyDescent="0.35">
      <c r="B143" s="81" t="s">
        <v>441</v>
      </c>
      <c r="C143" s="98">
        <v>0.9895291589485945</v>
      </c>
      <c r="D143" s="98">
        <v>0.12551582386506355</v>
      </c>
      <c r="E143" s="98">
        <v>-7.1258834890569708E-2</v>
      </c>
    </row>
    <row r="144" spans="2:5" x14ac:dyDescent="0.35">
      <c r="B144" s="81" t="s">
        <v>442</v>
      </c>
      <c r="C144" s="98">
        <v>0.88931884224163649</v>
      </c>
      <c r="D144" s="98">
        <v>-0.39064719713119617</v>
      </c>
      <c r="E144" s="98">
        <v>-0.23771151467174617</v>
      </c>
    </row>
    <row r="145" spans="2:5" x14ac:dyDescent="0.35">
      <c r="B145" s="81" t="s">
        <v>174</v>
      </c>
      <c r="C145" s="98">
        <v>-0.74572940853693992</v>
      </c>
      <c r="D145" s="98">
        <v>0.46670941679060723</v>
      </c>
      <c r="E145" s="98">
        <v>0.47546815826311434</v>
      </c>
    </row>
    <row r="146" spans="2:5" x14ac:dyDescent="0.35">
      <c r="B146" s="81" t="s">
        <v>8</v>
      </c>
      <c r="C146" s="98">
        <v>-0.88182396555906151</v>
      </c>
      <c r="D146" s="98">
        <v>0.46878573883546243</v>
      </c>
      <c r="E146" s="98">
        <v>-5.1248656862221416E-2</v>
      </c>
    </row>
    <row r="147" spans="2:5" x14ac:dyDescent="0.35">
      <c r="B147" s="81" t="s">
        <v>443</v>
      </c>
      <c r="C147" s="98">
        <v>-0.93627182644046014</v>
      </c>
      <c r="D147" s="98">
        <v>-0.24392509736275161</v>
      </c>
      <c r="E147" s="98">
        <v>0.25277581745573863</v>
      </c>
    </row>
    <row r="148" spans="2:5" x14ac:dyDescent="0.35">
      <c r="B148" s="81" t="s">
        <v>444</v>
      </c>
      <c r="C148" s="98">
        <v>0.71411780122129254</v>
      </c>
      <c r="D148" s="98">
        <v>0.33406473194913727</v>
      </c>
      <c r="E148" s="98">
        <v>0.6151719441315715</v>
      </c>
    </row>
    <row r="149" spans="2:5" x14ac:dyDescent="0.35">
      <c r="B149" s="81" t="s">
        <v>445</v>
      </c>
      <c r="C149" s="98">
        <v>0.78350831015832823</v>
      </c>
      <c r="D149" s="98">
        <v>-0.5779809689852452</v>
      </c>
      <c r="E149" s="98">
        <v>0.22815066820791471</v>
      </c>
    </row>
    <row r="150" spans="2:5" x14ac:dyDescent="0.35">
      <c r="B150" s="81" t="s">
        <v>447</v>
      </c>
      <c r="C150" s="98">
        <v>0.72777516021458732</v>
      </c>
      <c r="D150" s="98">
        <v>0.66306845979023343</v>
      </c>
      <c r="E150" s="98">
        <v>-0.17516715961057999</v>
      </c>
    </row>
    <row r="151" spans="2:5" x14ac:dyDescent="0.35">
      <c r="B151" s="81" t="s">
        <v>446</v>
      </c>
      <c r="C151" s="98">
        <v>0.61945232792177374</v>
      </c>
      <c r="D151" s="98">
        <v>0.28131048413339621</v>
      </c>
      <c r="E151" s="98">
        <v>0.73290055597531745</v>
      </c>
    </row>
    <row r="152" spans="2:5" x14ac:dyDescent="0.35">
      <c r="B152" s="81" t="s">
        <v>448</v>
      </c>
      <c r="C152" s="98">
        <v>6.2631822483360161E-2</v>
      </c>
      <c r="D152" s="98">
        <v>0.93149794824645971</v>
      </c>
      <c r="E152" s="98">
        <v>-0.35831386691704681</v>
      </c>
    </row>
    <row r="153" spans="2:5" ht="16" thickBot="1" x14ac:dyDescent="0.4">
      <c r="B153" s="115" t="s">
        <v>449</v>
      </c>
      <c r="C153" s="99">
        <v>0.85905760569344414</v>
      </c>
      <c r="D153" s="99">
        <v>0.50159431856363168</v>
      </c>
      <c r="E153" s="99">
        <v>-0.10209392579842232</v>
      </c>
    </row>
    <row r="172" spans="2:6" x14ac:dyDescent="0.35">
      <c r="F172" t="s">
        <v>242</v>
      </c>
    </row>
    <row r="175" spans="2:6" x14ac:dyDescent="0.35">
      <c r="B175" t="s">
        <v>431</v>
      </c>
    </row>
    <row r="176" spans="2:6" ht="16" thickBot="1" x14ac:dyDescent="0.4"/>
    <row r="177" spans="2:5" x14ac:dyDescent="0.35">
      <c r="B177" s="82"/>
      <c r="C177" s="83" t="s">
        <v>422</v>
      </c>
      <c r="D177" s="83" t="s">
        <v>423</v>
      </c>
      <c r="E177" s="83" t="s">
        <v>424</v>
      </c>
    </row>
    <row r="178" spans="2:5" x14ac:dyDescent="0.35">
      <c r="B178" s="117" t="s">
        <v>440</v>
      </c>
      <c r="C178" s="97">
        <v>12.528204825107411</v>
      </c>
      <c r="D178" s="97">
        <v>1.1442121805796932</v>
      </c>
      <c r="E178" s="97">
        <v>2.9012896011368435E-3</v>
      </c>
    </row>
    <row r="179" spans="2:5" x14ac:dyDescent="0.35">
      <c r="B179" s="81" t="s">
        <v>441</v>
      </c>
      <c r="C179" s="98">
        <v>12.670961688203542</v>
      </c>
      <c r="D179" s="98">
        <v>0.56649504452852151</v>
      </c>
      <c r="E179" s="98">
        <v>0.34048538673791451</v>
      </c>
    </row>
    <row r="180" spans="2:5" x14ac:dyDescent="0.35">
      <c r="B180" s="81" t="s">
        <v>442</v>
      </c>
      <c r="C180" s="98">
        <v>10.234517502516272</v>
      </c>
      <c r="D180" s="98">
        <v>5.4874247569718237</v>
      </c>
      <c r="E180" s="98">
        <v>3.7889727465229535</v>
      </c>
    </row>
    <row r="181" spans="2:5" x14ac:dyDescent="0.35">
      <c r="B181" s="81" t="s">
        <v>174</v>
      </c>
      <c r="C181" s="98">
        <v>7.1963938818172419</v>
      </c>
      <c r="D181" s="98">
        <v>7.8323535021438806</v>
      </c>
      <c r="E181" s="98">
        <v>15.158768429574067</v>
      </c>
    </row>
    <row r="182" spans="2:5" x14ac:dyDescent="0.35">
      <c r="B182" s="81" t="s">
        <v>8</v>
      </c>
      <c r="C182" s="98">
        <v>10.06273834966443</v>
      </c>
      <c r="D182" s="98">
        <v>7.90219851649743</v>
      </c>
      <c r="E182" s="98">
        <v>0.17611081154462135</v>
      </c>
    </row>
    <row r="183" spans="2:5" x14ac:dyDescent="0.35">
      <c r="B183" s="81" t="s">
        <v>443</v>
      </c>
      <c r="C183" s="98">
        <v>11.343740824901341</v>
      </c>
      <c r="D183" s="98">
        <v>2.1394991932876368</v>
      </c>
      <c r="E183" s="98">
        <v>4.2844205122765908</v>
      </c>
    </row>
    <row r="184" spans="2:5" x14ac:dyDescent="0.35">
      <c r="B184" s="81" t="s">
        <v>444</v>
      </c>
      <c r="C184" s="98">
        <v>6.5992123509946499</v>
      </c>
      <c r="D184" s="98">
        <v>4.0129191513180773</v>
      </c>
      <c r="E184" s="98">
        <v>25.37546935992442</v>
      </c>
    </row>
    <row r="185" spans="2:5" x14ac:dyDescent="0.35">
      <c r="B185" s="81" t="s">
        <v>445</v>
      </c>
      <c r="C185" s="98">
        <v>7.944006656520556</v>
      </c>
      <c r="D185" s="98">
        <v>12.012301678045176</v>
      </c>
      <c r="E185" s="98">
        <v>3.4903142708811066</v>
      </c>
    </row>
    <row r="186" spans="2:5" x14ac:dyDescent="0.35">
      <c r="B186" s="81" t="s">
        <v>447</v>
      </c>
      <c r="C186" s="98">
        <v>6.8540432769690831</v>
      </c>
      <c r="D186" s="98">
        <v>15.809418411750755</v>
      </c>
      <c r="E186" s="98">
        <v>2.0574363970144094</v>
      </c>
    </row>
    <row r="187" spans="2:5" x14ac:dyDescent="0.35">
      <c r="B187" s="81" t="s">
        <v>446</v>
      </c>
      <c r="C187" s="98">
        <v>4.9655591996496353</v>
      </c>
      <c r="D187" s="98">
        <v>2.8455812420540987</v>
      </c>
      <c r="E187" s="98">
        <v>36.017299324308553</v>
      </c>
    </row>
    <row r="188" spans="2:5" x14ac:dyDescent="0.35">
      <c r="B188" s="81" t="s">
        <v>448</v>
      </c>
      <c r="C188" s="98">
        <v>5.0762439333455464E-2</v>
      </c>
      <c r="D188" s="98">
        <v>31.200600902955532</v>
      </c>
      <c r="E188" s="98">
        <v>8.6089121211593405</v>
      </c>
    </row>
    <row r="189" spans="2:5" ht="16" thickBot="1" x14ac:dyDescent="0.4">
      <c r="B189" s="115" t="s">
        <v>449</v>
      </c>
      <c r="C189" s="99">
        <v>9.549859004322423</v>
      </c>
      <c r="D189" s="99">
        <v>9.046995419867395</v>
      </c>
      <c r="E189" s="99">
        <v>0.69890935045492164</v>
      </c>
    </row>
    <row r="192" spans="2:5" x14ac:dyDescent="0.35">
      <c r="B192" t="s">
        <v>432</v>
      </c>
    </row>
    <row r="193" spans="2:5" ht="16" thickBot="1" x14ac:dyDescent="0.4"/>
    <row r="194" spans="2:5" x14ac:dyDescent="0.35">
      <c r="B194" s="82"/>
      <c r="C194" s="83" t="s">
        <v>422</v>
      </c>
      <c r="D194" s="83" t="s">
        <v>423</v>
      </c>
      <c r="E194" s="83" t="s">
        <v>424</v>
      </c>
    </row>
    <row r="195" spans="2:5" x14ac:dyDescent="0.35">
      <c r="B195" s="117" t="s">
        <v>440</v>
      </c>
      <c r="C195" s="163">
        <v>0.96813620133512046</v>
      </c>
      <c r="D195" s="97">
        <v>3.1820530344319635E-2</v>
      </c>
      <c r="E195" s="97">
        <v>4.3268320559882932E-5</v>
      </c>
    </row>
    <row r="196" spans="2:5" x14ac:dyDescent="0.35">
      <c r="B196" s="81" t="s">
        <v>441</v>
      </c>
      <c r="C196" s="165">
        <v>0.97916795640951282</v>
      </c>
      <c r="D196" s="98">
        <v>1.5754222040525657E-2</v>
      </c>
      <c r="E196" s="98">
        <v>5.0778215499614745E-3</v>
      </c>
    </row>
    <row r="197" spans="2:5" x14ac:dyDescent="0.35">
      <c r="B197" s="81" t="s">
        <v>442</v>
      </c>
      <c r="C197" s="165">
        <v>0.79088800316600449</v>
      </c>
      <c r="D197" s="98">
        <v>0.15260523262645961</v>
      </c>
      <c r="E197" s="98">
        <v>5.6506764207535781E-2</v>
      </c>
    </row>
    <row r="198" spans="2:5" x14ac:dyDescent="0.35">
      <c r="B198" s="81" t="s">
        <v>174</v>
      </c>
      <c r="C198" s="165">
        <v>0.55611235075685383</v>
      </c>
      <c r="D198" s="98">
        <v>0.21781767972102856</v>
      </c>
      <c r="E198" s="98">
        <v>0.22606996952211775</v>
      </c>
    </row>
    <row r="199" spans="2:5" x14ac:dyDescent="0.35">
      <c r="B199" s="81" t="s">
        <v>8</v>
      </c>
      <c r="C199" s="165">
        <v>0.77761350623430825</v>
      </c>
      <c r="D199" s="98">
        <v>0.2197600689355102</v>
      </c>
      <c r="E199" s="98">
        <v>2.626424830181712E-3</v>
      </c>
    </row>
    <row r="200" spans="2:5" x14ac:dyDescent="0.35">
      <c r="B200" s="81" t="s">
        <v>443</v>
      </c>
      <c r="C200" s="165">
        <v>0.87660493298615527</v>
      </c>
      <c r="D200" s="98">
        <v>5.9499453123427859E-2</v>
      </c>
      <c r="E200" s="98">
        <v>6.3895613890416911E-2</v>
      </c>
    </row>
    <row r="201" spans="2:5" x14ac:dyDescent="0.35">
      <c r="B201" s="81" t="s">
        <v>444</v>
      </c>
      <c r="C201" s="165">
        <v>0.50996423402113356</v>
      </c>
      <c r="D201" s="98">
        <v>0.11159924513224896</v>
      </c>
      <c r="E201" s="98">
        <v>0.37843652084661744</v>
      </c>
    </row>
    <row r="202" spans="2:5" x14ac:dyDescent="0.35">
      <c r="B202" s="81" t="s">
        <v>445</v>
      </c>
      <c r="C202" s="165">
        <v>0.61388527208715904</v>
      </c>
      <c r="D202" s="98">
        <v>0.33406200050912299</v>
      </c>
      <c r="E202" s="98">
        <v>5.2052727403717983E-2</v>
      </c>
    </row>
    <row r="203" spans="2:5" x14ac:dyDescent="0.35">
      <c r="B203" s="81" t="s">
        <v>447</v>
      </c>
      <c r="C203" s="165">
        <v>0.52965668382536879</v>
      </c>
      <c r="D203" s="98">
        <v>0.43965978236859288</v>
      </c>
      <c r="E203" s="98">
        <v>3.0683533806038436E-2</v>
      </c>
    </row>
    <row r="204" spans="2:5" x14ac:dyDescent="0.35">
      <c r="B204" s="81" t="s">
        <v>446</v>
      </c>
      <c r="C204" s="98">
        <v>0.38372118656770476</v>
      </c>
      <c r="D204" s="98">
        <v>7.9135588483365771E-2</v>
      </c>
      <c r="E204" s="165">
        <v>0.53714322494892952</v>
      </c>
    </row>
    <row r="205" spans="2:5" x14ac:dyDescent="0.35">
      <c r="B205" s="81" t="s">
        <v>448</v>
      </c>
      <c r="C205" s="98">
        <v>3.9227451875871455E-3</v>
      </c>
      <c r="D205" s="165">
        <v>0.86768842758736542</v>
      </c>
      <c r="E205" s="98">
        <v>0.12838882722504733</v>
      </c>
    </row>
    <row r="206" spans="2:5" ht="16" thickBot="1" x14ac:dyDescent="0.4">
      <c r="B206" s="115" t="s">
        <v>449</v>
      </c>
      <c r="C206" s="167">
        <v>0.73797996989975245</v>
      </c>
      <c r="D206" s="99">
        <v>0.25159686041531387</v>
      </c>
      <c r="E206" s="99">
        <v>1.0423169684933755E-2</v>
      </c>
    </row>
    <row r="207" spans="2:5" x14ac:dyDescent="0.35">
      <c r="B207" s="123" t="s">
        <v>433</v>
      </c>
    </row>
    <row r="210" spans="2:5" x14ac:dyDescent="0.35">
      <c r="B210" t="s">
        <v>434</v>
      </c>
    </row>
    <row r="211" spans="2:5" ht="16" thickBot="1" x14ac:dyDescent="0.4"/>
    <row r="212" spans="2:5" x14ac:dyDescent="0.35">
      <c r="B212" s="82"/>
      <c r="C212" s="83" t="s">
        <v>422</v>
      </c>
      <c r="D212" s="83" t="s">
        <v>423</v>
      </c>
      <c r="E212" s="83" t="s">
        <v>424</v>
      </c>
    </row>
    <row r="213" spans="2:5" x14ac:dyDescent="0.35">
      <c r="B213" s="117" t="s">
        <v>70</v>
      </c>
      <c r="C213" s="97">
        <v>2.8295632461416789</v>
      </c>
      <c r="D213" s="97">
        <v>-2.3005720260511615</v>
      </c>
      <c r="E213" s="97">
        <v>0.3010830731127831</v>
      </c>
    </row>
    <row r="214" spans="2:5" x14ac:dyDescent="0.35">
      <c r="B214" s="81" t="s">
        <v>71</v>
      </c>
      <c r="C214" s="98">
        <v>1.698095108771132</v>
      </c>
      <c r="D214" s="98">
        <v>1.5668615784038034</v>
      </c>
      <c r="E214" s="98">
        <v>-1.612761622995972</v>
      </c>
    </row>
    <row r="215" spans="2:5" x14ac:dyDescent="0.35">
      <c r="B215" s="81" t="s">
        <v>72</v>
      </c>
      <c r="C215" s="98">
        <v>-5.3533731350557862E-2</v>
      </c>
      <c r="D215" s="98">
        <v>1.6132789081558723</v>
      </c>
      <c r="E215" s="98">
        <v>1.7543587527636211</v>
      </c>
    </row>
    <row r="216" spans="2:5" ht="16" thickBot="1" x14ac:dyDescent="0.4">
      <c r="B216" s="115" t="s">
        <v>73</v>
      </c>
      <c r="C216" s="99">
        <v>-4.4741246235622523</v>
      </c>
      <c r="D216" s="99">
        <v>-0.87956846050851345</v>
      </c>
      <c r="E216" s="99">
        <v>-0.44268020288043386</v>
      </c>
    </row>
    <row r="238" spans="7:7" x14ac:dyDescent="0.35">
      <c r="G238" t="s">
        <v>242</v>
      </c>
    </row>
    <row r="257" spans="2:7" x14ac:dyDescent="0.35">
      <c r="G257" t="s">
        <v>242</v>
      </c>
    </row>
    <row r="260" spans="2:7" x14ac:dyDescent="0.35">
      <c r="B260" t="s">
        <v>435</v>
      </c>
    </row>
    <row r="261" spans="2:7" ht="16" thickBot="1" x14ac:dyDescent="0.4"/>
    <row r="262" spans="2:7" x14ac:dyDescent="0.35">
      <c r="B262" s="82"/>
      <c r="C262" s="83" t="s">
        <v>422</v>
      </c>
      <c r="D262" s="83" t="s">
        <v>423</v>
      </c>
      <c r="E262" s="83" t="s">
        <v>424</v>
      </c>
    </row>
    <row r="263" spans="2:7" x14ac:dyDescent="0.35">
      <c r="B263" s="117" t="s">
        <v>70</v>
      </c>
      <c r="C263" s="97">
        <v>25.901875122714593</v>
      </c>
      <c r="D263" s="97">
        <v>47.578509317305034</v>
      </c>
      <c r="E263" s="97">
        <v>1.5196155599804377</v>
      </c>
    </row>
    <row r="264" spans="2:7" x14ac:dyDescent="0.35">
      <c r="B264" s="81" t="s">
        <v>71</v>
      </c>
      <c r="C264" s="98">
        <v>9.3285988080162721</v>
      </c>
      <c r="D264" s="98">
        <v>22.06990298531213</v>
      </c>
      <c r="E264" s="98">
        <v>43.601498206671657</v>
      </c>
    </row>
    <row r="265" spans="2:7" x14ac:dyDescent="0.35">
      <c r="B265" s="81" t="s">
        <v>72</v>
      </c>
      <c r="C265" s="98">
        <v>9.2714449541177035E-3</v>
      </c>
      <c r="D265" s="98">
        <v>23.396886784812562</v>
      </c>
      <c r="E265" s="98">
        <v>51.593841770233304</v>
      </c>
    </row>
    <row r="266" spans="2:7" ht="16" thickBot="1" x14ac:dyDescent="0.4">
      <c r="B266" s="115" t="s">
        <v>73</v>
      </c>
      <c r="C266" s="99">
        <v>64.760254624315095</v>
      </c>
      <c r="D266" s="99">
        <v>6.954700912570333</v>
      </c>
      <c r="E266" s="99">
        <v>3.285044463114613</v>
      </c>
    </row>
    <row r="269" spans="2:7" x14ac:dyDescent="0.35">
      <c r="B269" t="s">
        <v>436</v>
      </c>
    </row>
    <row r="270" spans="2:7" ht="16" thickBot="1" x14ac:dyDescent="0.4"/>
    <row r="271" spans="2:7" x14ac:dyDescent="0.35">
      <c r="B271" s="82"/>
      <c r="C271" s="83" t="s">
        <v>232</v>
      </c>
    </row>
    <row r="272" spans="2:7" x14ac:dyDescent="0.35">
      <c r="B272" s="117" t="s">
        <v>422</v>
      </c>
      <c r="C272" s="97">
        <v>0.5</v>
      </c>
    </row>
    <row r="273" spans="2:3" x14ac:dyDescent="0.35">
      <c r="B273" s="81" t="s">
        <v>423</v>
      </c>
      <c r="C273" s="98">
        <v>0.25</v>
      </c>
    </row>
    <row r="274" spans="2:3" ht="16" thickBot="1" x14ac:dyDescent="0.4">
      <c r="B274" s="115" t="s">
        <v>424</v>
      </c>
      <c r="C274" s="99">
        <v>0.5</v>
      </c>
    </row>
    <row r="293" spans="2:7" x14ac:dyDescent="0.35">
      <c r="G293" t="s">
        <v>242</v>
      </c>
    </row>
    <row r="296" spans="2:7" x14ac:dyDescent="0.35">
      <c r="B296" t="s">
        <v>437</v>
      </c>
    </row>
    <row r="297" spans="2:7" ht="16" thickBot="1" x14ac:dyDescent="0.4"/>
    <row r="298" spans="2:7" x14ac:dyDescent="0.35">
      <c r="B298" s="82"/>
      <c r="C298" s="83" t="s">
        <v>422</v>
      </c>
      <c r="D298" s="83" t="s">
        <v>423</v>
      </c>
      <c r="E298" s="83" t="s">
        <v>424</v>
      </c>
    </row>
    <row r="299" spans="2:7" x14ac:dyDescent="0.35">
      <c r="B299" s="117" t="s">
        <v>70</v>
      </c>
      <c r="C299" s="163">
        <v>0.59795377710808162</v>
      </c>
      <c r="D299" s="97">
        <v>0.39527602314075694</v>
      </c>
      <c r="E299" s="97">
        <v>6.7701997511614813E-3</v>
      </c>
    </row>
    <row r="300" spans="2:7" x14ac:dyDescent="0.35">
      <c r="B300" s="81" t="s">
        <v>71</v>
      </c>
      <c r="C300" s="165">
        <v>0.36318371736995825</v>
      </c>
      <c r="D300" s="98">
        <v>0.3092171762234156</v>
      </c>
      <c r="E300" s="98">
        <v>0.32759910640662615</v>
      </c>
    </row>
    <row r="301" spans="2:7" x14ac:dyDescent="0.35">
      <c r="B301" s="81" t="s">
        <v>72</v>
      </c>
      <c r="C301" s="98">
        <v>5.0425909030559445E-4</v>
      </c>
      <c r="D301" s="98">
        <v>0.45794952987807497</v>
      </c>
      <c r="E301" s="165">
        <v>0.54154621103161948</v>
      </c>
    </row>
    <row r="302" spans="2:7" ht="16" thickBot="1" x14ac:dyDescent="0.4">
      <c r="B302" s="115" t="s">
        <v>73</v>
      </c>
      <c r="C302" s="167">
        <v>0.95380053983469848</v>
      </c>
      <c r="D302" s="99">
        <v>3.6862153754628313E-2</v>
      </c>
      <c r="E302" s="99">
        <v>9.3373064106732333E-3</v>
      </c>
    </row>
    <row r="303" spans="2:7" x14ac:dyDescent="0.35">
      <c r="B303" s="123" t="s">
        <v>438</v>
      </c>
    </row>
  </sheetData>
  <pageMargins left="0.7" right="0.7" top="0.75" bottom="0.75" header="0.3" footer="0.3"/>
  <ignoredErrors>
    <ignoredError sqref="A1"/>
  </ignoredErrors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6625" r:id="rId3" name="DD83561">
              <controlPr defaultSize="0" autoFill="0" autoPict="0" macro="[0]!GoToResultsNew2703202412112039">
                <anchor moveWithCells="1">
                  <from>
                    <xdr:col>1</xdr:col>
                    <xdr:colOff>6350</xdr:colOff>
                    <xdr:row>7</xdr:row>
                    <xdr:rowOff>0</xdr:rowOff>
                  </from>
                  <to>
                    <xdr:col>5</xdr:col>
                    <xdr:colOff>6350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25999-9925-41D6-B020-68D4A9F5FC33}">
  <sheetPr codeName="XLSTAT_20240327_121053_1_HID3">
    <tabColor rgb="FF007800"/>
  </sheetPr>
  <dimension ref="A1:D12"/>
  <sheetViews>
    <sheetView showGridLines="0" workbookViewId="0">
      <selection activeCell="C1" sqref="C1"/>
    </sheetView>
  </sheetViews>
  <sheetFormatPr defaultRowHeight="15.5" x14ac:dyDescent="0.35"/>
  <sheetData>
    <row r="1" spans="1:4" x14ac:dyDescent="0.35">
      <c r="A1">
        <v>-2.134645655596088</v>
      </c>
      <c r="B1">
        <v>0.49965813506244594</v>
      </c>
      <c r="C1">
        <v>1.6971002677838487</v>
      </c>
      <c r="D1">
        <v>-1.7814991641277074</v>
      </c>
    </row>
    <row r="2" spans="1:4" x14ac:dyDescent="0.35">
      <c r="A2">
        <v>2.1467731762771476</v>
      </c>
      <c r="B2">
        <v>0.35157479881347875</v>
      </c>
      <c r="C2">
        <v>1.018474376830959</v>
      </c>
      <c r="D2">
        <v>1.2133341449958672</v>
      </c>
    </row>
    <row r="3" spans="1:4" x14ac:dyDescent="0.35">
      <c r="A3">
        <v>1.9293679407191415</v>
      </c>
      <c r="B3">
        <v>-1.0942182866608086</v>
      </c>
      <c r="C3">
        <v>-3.2108174268373049E-2</v>
      </c>
      <c r="D3">
        <v>1.2492784376404618</v>
      </c>
    </row>
    <row r="4" spans="1:4" x14ac:dyDescent="0.35">
      <c r="A4">
        <v>-1.6178521638605821</v>
      </c>
      <c r="B4">
        <v>1.3072715794696319</v>
      </c>
      <c r="C4">
        <v>-2.6834664703464344</v>
      </c>
      <c r="D4">
        <v>-0.68111341850862106</v>
      </c>
    </row>
    <row r="5" spans="1:4" x14ac:dyDescent="0.35">
      <c r="A5">
        <v>-1.9131078840283886</v>
      </c>
      <c r="B5">
        <v>1.3130874398345906</v>
      </c>
    </row>
    <row r="6" spans="1:4" x14ac:dyDescent="0.35">
      <c r="A6">
        <v>-2.0312319495890767</v>
      </c>
      <c r="B6">
        <v>-0.6832438683035067</v>
      </c>
    </row>
    <row r="7" spans="1:4" x14ac:dyDescent="0.35">
      <c r="A7">
        <v>1.5492711119223603</v>
      </c>
      <c r="B7">
        <v>0.93572855843228597</v>
      </c>
    </row>
    <row r="8" spans="1:4" x14ac:dyDescent="0.35">
      <c r="A8">
        <v>1.699813096387506</v>
      </c>
      <c r="B8">
        <v>-1.6189476086095895</v>
      </c>
    </row>
    <row r="9" spans="1:4" x14ac:dyDescent="0.35">
      <c r="A9">
        <v>1.5789006096288709</v>
      </c>
      <c r="B9">
        <v>1.8572810437107072</v>
      </c>
    </row>
    <row r="10" spans="1:4" x14ac:dyDescent="0.35">
      <c r="A10">
        <v>1.3438953562297029</v>
      </c>
      <c r="B10">
        <v>0.78796181881932159</v>
      </c>
    </row>
    <row r="11" spans="1:4" x14ac:dyDescent="0.35">
      <c r="A11">
        <v>0.13587908478765154</v>
      </c>
      <c r="B11">
        <v>2.6091626829616996</v>
      </c>
    </row>
    <row r="12" spans="1:4" x14ac:dyDescent="0.35">
      <c r="A12">
        <v>1.8637165040584338</v>
      </c>
      <c r="B12">
        <v>1.4049855723735403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5CBD1-44EB-4339-A1B7-353F21DB752A}">
  <sheetPr codeName="XLSTAT_20240327_121053_1_HID2">
    <tabColor rgb="FF007800"/>
  </sheetPr>
  <dimension ref="A1:B4"/>
  <sheetViews>
    <sheetView showGridLines="0" workbookViewId="0"/>
  </sheetViews>
  <sheetFormatPr defaultRowHeight="15.5" x14ac:dyDescent="0.35"/>
  <sheetData>
    <row r="1" spans="1:2" x14ac:dyDescent="0.35">
      <c r="A1">
        <v>2.8295632461416789</v>
      </c>
      <c r="B1">
        <v>-2.3005720260511615</v>
      </c>
    </row>
    <row r="2" spans="1:2" x14ac:dyDescent="0.35">
      <c r="A2">
        <v>1.698095108771132</v>
      </c>
      <c r="B2">
        <v>1.5668615784038034</v>
      </c>
    </row>
    <row r="3" spans="1:2" x14ac:dyDescent="0.35">
      <c r="A3">
        <v>-5.3533731350557862E-2</v>
      </c>
      <c r="B3">
        <v>1.6132789081558723</v>
      </c>
    </row>
    <row r="4" spans="1:2" x14ac:dyDescent="0.35">
      <c r="A4">
        <v>-4.4741246235622523</v>
      </c>
      <c r="B4">
        <v>-0.87956846050851345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1D0E0-D041-4AEF-9D5E-9237DC75C234}">
  <sheetPr codeName="XLSTAT_20240327_121053_1_HID1">
    <tabColor rgb="FF007800"/>
  </sheetPr>
  <dimension ref="A1:D500"/>
  <sheetViews>
    <sheetView showGridLines="0" workbookViewId="0"/>
  </sheetViews>
  <sheetFormatPr defaultRowHeight="15.5" x14ac:dyDescent="0.35"/>
  <sheetData>
    <row r="1" spans="1:4" x14ac:dyDescent="0.35">
      <c r="A1">
        <v>1</v>
      </c>
      <c r="B1">
        <f t="shared" ref="B1:B64" si="0">-3.14159265358979+(A1-1)*0.0125915537218028</f>
        <v>-3.14159265358979</v>
      </c>
      <c r="C1">
        <f t="shared" ref="C1:C64" si="1">1*COS(B1)+0</f>
        <v>-1</v>
      </c>
      <c r="D1">
        <f t="shared" ref="D1:D64" si="2">1*SIN(B1)+0+0*COS(B1)</f>
        <v>-3.2311393144413003E-15</v>
      </c>
    </row>
    <row r="2" spans="1:4" x14ac:dyDescent="0.35">
      <c r="A2">
        <v>2</v>
      </c>
      <c r="B2">
        <f t="shared" si="0"/>
        <v>-3.1290010998679874</v>
      </c>
      <c r="C2">
        <f t="shared" si="1"/>
        <v>-0.99992072743481419</v>
      </c>
      <c r="D2">
        <f t="shared" si="2"/>
        <v>-1.2591220998459735E-2</v>
      </c>
    </row>
    <row r="3" spans="1:4" x14ac:dyDescent="0.35">
      <c r="A3">
        <v>3</v>
      </c>
      <c r="B3">
        <f t="shared" si="0"/>
        <v>-3.1164095461461843</v>
      </c>
      <c r="C3">
        <f t="shared" si="1"/>
        <v>-0.99968292230753597</v>
      </c>
      <c r="D3">
        <f t="shared" si="2"/>
        <v>-2.5180445720141945E-2</v>
      </c>
    </row>
    <row r="4" spans="1:4" x14ac:dyDescent="0.35">
      <c r="A4">
        <v>4</v>
      </c>
      <c r="B4">
        <f t="shared" si="0"/>
        <v>-3.1038179924243816</v>
      </c>
      <c r="C4">
        <f t="shared" si="1"/>
        <v>-0.99928662232101029</v>
      </c>
      <c r="D4">
        <f t="shared" si="2"/>
        <v>-3.7765678204774195E-2</v>
      </c>
    </row>
    <row r="5" spans="1:4" x14ac:dyDescent="0.35">
      <c r="A5">
        <v>5</v>
      </c>
      <c r="B5">
        <f t="shared" si="0"/>
        <v>-3.091226438702579</v>
      </c>
      <c r="C5">
        <f t="shared" si="1"/>
        <v>-0.9987318903066702</v>
      </c>
      <c r="D5">
        <f t="shared" si="2"/>
        <v>-5.0344923125031901E-2</v>
      </c>
    </row>
    <row r="6" spans="1:4" x14ac:dyDescent="0.35">
      <c r="A6">
        <v>6</v>
      </c>
      <c r="B6">
        <f t="shared" si="0"/>
        <v>-3.0786348849807759</v>
      </c>
      <c r="C6">
        <f t="shared" si="1"/>
        <v>-0.99801881421457506</v>
      </c>
      <c r="D6">
        <f t="shared" si="2"/>
        <v>-6.291618610288964E-2</v>
      </c>
    </row>
    <row r="7" spans="1:4" x14ac:dyDescent="0.35">
      <c r="A7">
        <v>7</v>
      </c>
      <c r="B7">
        <f t="shared" si="0"/>
        <v>-3.0660433312589732</v>
      </c>
      <c r="C7">
        <f t="shared" si="1"/>
        <v>-0.99714750709946709</v>
      </c>
      <c r="D7">
        <f t="shared" si="2"/>
        <v>-7.547747402581878E-2</v>
      </c>
    </row>
    <row r="8" spans="1:4" x14ac:dyDescent="0.35">
      <c r="A8">
        <v>8</v>
      </c>
      <c r="B8">
        <f t="shared" si="0"/>
        <v>-3.0534517775371706</v>
      </c>
      <c r="C8">
        <f t="shared" si="1"/>
        <v>-0.99611810710284643</v>
      </c>
      <c r="D8">
        <f t="shared" si="2"/>
        <v>-8.8026795362788374E-2</v>
      </c>
    </row>
    <row r="9" spans="1:4" x14ac:dyDescent="0.35">
      <c r="A9">
        <v>9</v>
      </c>
      <c r="B9">
        <f t="shared" si="0"/>
        <v>-3.0408602238153675</v>
      </c>
      <c r="C9">
        <f t="shared" si="1"/>
        <v>-0.9949307774310695</v>
      </c>
      <c r="D9">
        <f t="shared" si="2"/>
        <v>-0.10056216048001143</v>
      </c>
    </row>
    <row r="10" spans="1:4" x14ac:dyDescent="0.35">
      <c r="A10">
        <v>10</v>
      </c>
      <c r="B10">
        <f t="shared" si="0"/>
        <v>-3.0282686700935648</v>
      </c>
      <c r="C10">
        <f t="shared" si="1"/>
        <v>-0.99358570632947418</v>
      </c>
      <c r="D10">
        <f t="shared" si="2"/>
        <v>-0.1130815819563903</v>
      </c>
    </row>
    <row r="11" spans="1:4" x14ac:dyDescent="0.35">
      <c r="A11">
        <v>11</v>
      </c>
      <c r="B11">
        <f t="shared" si="0"/>
        <v>-3.0156771163717622</v>
      </c>
      <c r="C11">
        <f t="shared" si="1"/>
        <v>-0.99208310705253355</v>
      </c>
      <c r="D11">
        <f t="shared" si="2"/>
        <v>-0.12558307489861525</v>
      </c>
    </row>
    <row r="12" spans="1:4" x14ac:dyDescent="0.35">
      <c r="A12">
        <v>12</v>
      </c>
      <c r="B12">
        <f t="shared" si="0"/>
        <v>-3.0030855626499591</v>
      </c>
      <c r="C12">
        <f t="shared" si="1"/>
        <v>-0.99042321783004583</v>
      </c>
      <c r="D12">
        <f t="shared" si="2"/>
        <v>-0.1380646572558584</v>
      </c>
    </row>
    <row r="13" spans="1:4" x14ac:dyDescent="0.35">
      <c r="A13">
        <v>13</v>
      </c>
      <c r="B13">
        <f t="shared" si="0"/>
        <v>-2.9904940089281564</v>
      </c>
      <c r="C13">
        <f t="shared" si="1"/>
        <v>-0.98860630182936415</v>
      </c>
      <c r="D13">
        <f t="shared" si="2"/>
        <v>-0.15052435013401677</v>
      </c>
    </row>
    <row r="14" spans="1:4" x14ac:dyDescent="0.35">
      <c r="A14">
        <v>14</v>
      </c>
      <c r="B14">
        <f t="shared" si="0"/>
        <v>-2.9779024552063538</v>
      </c>
      <c r="C14">
        <f t="shared" si="1"/>
        <v>-0.98663264711367293</v>
      </c>
      <c r="D14">
        <f t="shared" si="2"/>
        <v>-0.16296017810945904</v>
      </c>
    </row>
    <row r="15" spans="1:4" x14ac:dyDescent="0.35">
      <c r="A15">
        <v>15</v>
      </c>
      <c r="B15">
        <f t="shared" si="0"/>
        <v>-2.9653109014845507</v>
      </c>
      <c r="C15">
        <f t="shared" si="1"/>
        <v>-0.98450256659631608</v>
      </c>
      <c r="D15">
        <f t="shared" si="2"/>
        <v>-0.17537016954221801</v>
      </c>
    </row>
    <row r="16" spans="1:4" x14ac:dyDescent="0.35">
      <c r="A16">
        <v>16</v>
      </c>
      <c r="B16">
        <f t="shared" si="0"/>
        <v>-2.952719347762748</v>
      </c>
      <c r="C16">
        <f t="shared" si="1"/>
        <v>-0.9822163979911871</v>
      </c>
      <c r="D16">
        <f t="shared" si="2"/>
        <v>-0.18775235688858319</v>
      </c>
    </row>
    <row r="17" spans="1:4" x14ac:dyDescent="0.35">
      <c r="A17">
        <v>17</v>
      </c>
      <c r="B17">
        <f t="shared" si="0"/>
        <v>-2.9401277940409454</v>
      </c>
      <c r="C17">
        <f t="shared" si="1"/>
        <v>-0.97977450375918562</v>
      </c>
      <c r="D17">
        <f t="shared" si="2"/>
        <v>-0.20010477701304791</v>
      </c>
    </row>
    <row r="18" spans="1:4" x14ac:dyDescent="0.35">
      <c r="A18">
        <v>18</v>
      </c>
      <c r="B18">
        <f t="shared" si="0"/>
        <v>-2.9275362403191423</v>
      </c>
      <c r="C18">
        <f t="shared" si="1"/>
        <v>-0.9771772710507507</v>
      </c>
      <c r="D18">
        <f t="shared" si="2"/>
        <v>-0.21242547149955354</v>
      </c>
    </row>
    <row r="19" spans="1:4" x14ac:dyDescent="0.35">
      <c r="A19">
        <v>19</v>
      </c>
      <c r="B19">
        <f t="shared" si="0"/>
        <v>-2.9149446865973396</v>
      </c>
      <c r="C19">
        <f t="shared" si="1"/>
        <v>-0.97442511164448109</v>
      </c>
      <c r="D19">
        <f t="shared" si="2"/>
        <v>-0.22471248696198562</v>
      </c>
    </row>
    <row r="20" spans="1:4" x14ac:dyDescent="0.35">
      <c r="A20">
        <v>20</v>
      </c>
      <c r="B20">
        <f t="shared" si="0"/>
        <v>-2.902353132875537</v>
      </c>
      <c r="C20">
        <f t="shared" si="1"/>
        <v>-0.97151846188184843</v>
      </c>
      <c r="D20">
        <f t="shared" si="2"/>
        <v>-0.23696387535387617</v>
      </c>
    </row>
    <row r="21" spans="1:4" x14ac:dyDescent="0.35">
      <c r="A21">
        <v>21</v>
      </c>
      <c r="B21">
        <f t="shared" si="0"/>
        <v>-2.8897615791537339</v>
      </c>
      <c r="C21">
        <f t="shared" si="1"/>
        <v>-0.96845778259801829</v>
      </c>
      <c r="D21">
        <f t="shared" si="2"/>
        <v>-0.24917769427725583</v>
      </c>
    </row>
    <row r="22" spans="1:4" x14ac:dyDescent="0.35">
      <c r="A22">
        <v>22</v>
      </c>
      <c r="B22">
        <f t="shared" si="0"/>
        <v>-2.8771700254319312</v>
      </c>
      <c r="C22">
        <f t="shared" si="1"/>
        <v>-0.96524355904878689</v>
      </c>
      <c r="D22">
        <f t="shared" si="2"/>
        <v>-0.2613520072906102</v>
      </c>
    </row>
    <row r="23" spans="1:4" x14ac:dyDescent="0.35">
      <c r="A23">
        <v>23</v>
      </c>
      <c r="B23">
        <f t="shared" si="0"/>
        <v>-2.8645784717101286</v>
      </c>
      <c r="C23">
        <f t="shared" si="1"/>
        <v>-0.96187630083364573</v>
      </c>
      <c r="D23">
        <f t="shared" si="2"/>
        <v>-0.27348488421589578</v>
      </c>
    </row>
    <row r="24" spans="1:4" x14ac:dyDescent="0.35">
      <c r="A24">
        <v>24</v>
      </c>
      <c r="B24">
        <f t="shared" si="0"/>
        <v>-2.8519869179883255</v>
      </c>
      <c r="C24">
        <f t="shared" si="1"/>
        <v>-0.95835654181498742</v>
      </c>
      <c r="D24">
        <f t="shared" si="2"/>
        <v>-0.28557440144455914</v>
      </c>
    </row>
    <row r="25" spans="1:4" x14ac:dyDescent="0.35">
      <c r="A25">
        <v>25</v>
      </c>
      <c r="B25">
        <f t="shared" si="0"/>
        <v>-2.8393953642665228</v>
      </c>
      <c r="C25">
        <f t="shared" si="1"/>
        <v>-0.95468484003346477</v>
      </c>
      <c r="D25">
        <f t="shared" si="2"/>
        <v>-0.29761864224251428</v>
      </c>
    </row>
    <row r="26" spans="1:4" x14ac:dyDescent="0.35">
      <c r="A26">
        <v>26</v>
      </c>
      <c r="B26">
        <f t="shared" si="0"/>
        <v>-2.8268038105447202</v>
      </c>
      <c r="C26">
        <f t="shared" si="1"/>
        <v>-0.95086177761951529</v>
      </c>
      <c r="D26">
        <f t="shared" si="2"/>
        <v>-0.30961569705403402</v>
      </c>
    </row>
    <row r="27" spans="1:4" x14ac:dyDescent="0.35">
      <c r="A27">
        <v>27</v>
      </c>
      <c r="B27">
        <f t="shared" si="0"/>
        <v>-2.8142122568229171</v>
      </c>
      <c r="C27">
        <f t="shared" si="1"/>
        <v>-0.94688796070106762</v>
      </c>
      <c r="D27">
        <f t="shared" si="2"/>
        <v>-0.32156366380449974</v>
      </c>
    </row>
    <row r="28" spans="1:4" x14ac:dyDescent="0.35">
      <c r="A28">
        <v>28</v>
      </c>
      <c r="B28">
        <f t="shared" si="0"/>
        <v>-2.8016207031011144</v>
      </c>
      <c r="C28">
        <f t="shared" si="1"/>
        <v>-0.94276401930744358</v>
      </c>
      <c r="D28">
        <f t="shared" si="2"/>
        <v>-0.33346064820196436</v>
      </c>
    </row>
    <row r="29" spans="1:4" x14ac:dyDescent="0.35">
      <c r="A29">
        <v>29</v>
      </c>
      <c r="B29">
        <f t="shared" si="0"/>
        <v>-2.7890291493793118</v>
      </c>
      <c r="C29">
        <f t="shared" si="1"/>
        <v>-0.93849060726946865</v>
      </c>
      <c r="D29">
        <f t="shared" si="2"/>
        <v>-0.345304764037486</v>
      </c>
    </row>
    <row r="30" spans="1:4" x14ac:dyDescent="0.35">
      <c r="A30">
        <v>30</v>
      </c>
      <c r="B30">
        <f t="shared" si="0"/>
        <v>-2.7764375956575087</v>
      </c>
      <c r="C30">
        <f t="shared" si="1"/>
        <v>-0.93406840211581166</v>
      </c>
      <c r="D30">
        <f t="shared" si="2"/>
        <v>-0.35709413348417585</v>
      </c>
    </row>
    <row r="31" spans="1:4" x14ac:dyDescent="0.35">
      <c r="A31">
        <v>31</v>
      </c>
      <c r="B31">
        <f t="shared" si="0"/>
        <v>-2.763846041935706</v>
      </c>
      <c r="C31">
        <f t="shared" si="1"/>
        <v>-0.9294981049655654</v>
      </c>
      <c r="D31">
        <f t="shared" si="2"/>
        <v>-0.36882688739491704</v>
      </c>
    </row>
    <row r="32" spans="1:4" x14ac:dyDescent="0.35">
      <c r="A32">
        <v>32</v>
      </c>
      <c r="B32">
        <f t="shared" si="0"/>
        <v>-2.7512544882139034</v>
      </c>
      <c r="C32">
        <f t="shared" si="1"/>
        <v>-0.92478044041708718</v>
      </c>
      <c r="D32">
        <f t="shared" si="2"/>
        <v>-0.38050116559871172</v>
      </c>
    </row>
    <row r="33" spans="1:4" x14ac:dyDescent="0.35">
      <c r="A33">
        <v>33</v>
      </c>
      <c r="B33">
        <f t="shared" si="0"/>
        <v>-2.7386629344921003</v>
      </c>
      <c r="C33">
        <f t="shared" si="1"/>
        <v>-0.91991615643311786</v>
      </c>
      <c r="D33">
        <f t="shared" si="2"/>
        <v>-0.39211511719560044</v>
      </c>
    </row>
    <row r="34" spans="1:4" x14ac:dyDescent="0.35">
      <c r="A34">
        <v>34</v>
      </c>
      <c r="B34">
        <f t="shared" si="0"/>
        <v>-2.7260713807702976</v>
      </c>
      <c r="C34">
        <f t="shared" si="1"/>
        <v>-0.91490602422219602</v>
      </c>
      <c r="D34">
        <f t="shared" si="2"/>
        <v>-0.40366690085011231</v>
      </c>
    </row>
    <row r="35" spans="1:4" x14ac:dyDescent="0.35">
      <c r="A35">
        <v>35</v>
      </c>
      <c r="B35">
        <f t="shared" si="0"/>
        <v>-2.713479827048495</v>
      </c>
      <c r="C35">
        <f t="shared" si="1"/>
        <v>-0.90975083811638624</v>
      </c>
      <c r="D35">
        <f t="shared" si="2"/>
        <v>-0.41515468508320219</v>
      </c>
    </row>
    <row r="36" spans="1:4" x14ac:dyDescent="0.35">
      <c r="A36">
        <v>36</v>
      </c>
      <c r="B36">
        <f t="shared" si="0"/>
        <v>-2.7008882733266919</v>
      </c>
      <c r="C36">
        <f t="shared" si="1"/>
        <v>-0.90445141544534147</v>
      </c>
      <c r="D36">
        <f t="shared" si="2"/>
        <v>-0.42657664856262156</v>
      </c>
    </row>
    <row r="37" spans="1:4" x14ac:dyDescent="0.35">
      <c r="A37">
        <v>37</v>
      </c>
      <c r="B37">
        <f t="shared" si="0"/>
        <v>-2.6882967196048893</v>
      </c>
      <c r="C37">
        <f t="shared" si="1"/>
        <v>-0.89900859640672026</v>
      </c>
      <c r="D37">
        <f t="shared" si="2"/>
        <v>-0.43793098039168077</v>
      </c>
    </row>
    <row r="38" spans="1:4" x14ac:dyDescent="0.35">
      <c r="A38">
        <v>38</v>
      </c>
      <c r="B38">
        <f t="shared" si="0"/>
        <v>-2.6757051658830866</v>
      </c>
      <c r="C38">
        <f t="shared" si="1"/>
        <v>-0.89342324393297667</v>
      </c>
      <c r="D38">
        <f t="shared" si="2"/>
        <v>-0.44921588039636001</v>
      </c>
    </row>
    <row r="39" spans="1:4" x14ac:dyDescent="0.35">
      <c r="A39">
        <v>39</v>
      </c>
      <c r="B39">
        <f t="shared" si="0"/>
        <v>-2.6631136121612835</v>
      </c>
      <c r="C39">
        <f t="shared" si="1"/>
        <v>-0.88769624355454657</v>
      </c>
      <c r="D39">
        <f t="shared" si="2"/>
        <v>-0.46042955941071717</v>
      </c>
    </row>
    <row r="40" spans="1:4" x14ac:dyDescent="0.35">
      <c r="A40">
        <v>40</v>
      </c>
      <c r="B40">
        <f t="shared" si="0"/>
        <v>-2.6505220584394809</v>
      </c>
      <c r="C40">
        <f t="shared" si="1"/>
        <v>-0.88182850325945195</v>
      </c>
      <c r="D40">
        <f t="shared" si="2"/>
        <v>-0.47157023956055033</v>
      </c>
    </row>
    <row r="41" spans="1:4" x14ac:dyDescent="0.35">
      <c r="A41">
        <v>41</v>
      </c>
      <c r="B41">
        <f t="shared" si="0"/>
        <v>-2.6379305047176782</v>
      </c>
      <c r="C41">
        <f t="shared" si="1"/>
        <v>-0.87582095334934262</v>
      </c>
      <c r="D41">
        <f t="shared" si="2"/>
        <v>-0.48263615454527298</v>
      </c>
    </row>
    <row r="42" spans="1:4" x14ac:dyDescent="0.35">
      <c r="A42">
        <v>42</v>
      </c>
      <c r="B42">
        <f t="shared" si="0"/>
        <v>-2.6253389509958751</v>
      </c>
      <c r="C42">
        <f t="shared" si="1"/>
        <v>-0.86967454629200225</v>
      </c>
      <c r="D42">
        <f t="shared" si="2"/>
        <v>-0.4936255499179516</v>
      </c>
    </row>
    <row r="43" spans="1:4" x14ac:dyDescent="0.35">
      <c r="A43">
        <v>43</v>
      </c>
      <c r="B43">
        <f t="shared" si="0"/>
        <v>-2.6127473972740725</v>
      </c>
      <c r="C43">
        <f t="shared" si="1"/>
        <v>-0.8633902565703393</v>
      </c>
      <c r="D43">
        <f t="shared" si="2"/>
        <v>-0.50453668336346336</v>
      </c>
    </row>
    <row r="44" spans="1:4" x14ac:dyDescent="0.35">
      <c r="A44">
        <v>44</v>
      </c>
      <c r="B44">
        <f t="shared" si="0"/>
        <v>-2.6001558435522698</v>
      </c>
      <c r="C44">
        <f t="shared" si="1"/>
        <v>-0.8569690805278869</v>
      </c>
      <c r="D44">
        <f t="shared" si="2"/>
        <v>-0.51536782497473399</v>
      </c>
    </row>
    <row r="45" spans="1:4" x14ac:dyDescent="0.35">
      <c r="A45">
        <v>45</v>
      </c>
      <c r="B45">
        <f t="shared" si="0"/>
        <v>-2.5875642898304667</v>
      </c>
      <c r="C45">
        <f t="shared" si="1"/>
        <v>-0.85041203621083761</v>
      </c>
      <c r="D45">
        <f t="shared" si="2"/>
        <v>-0.52611725752700511</v>
      </c>
    </row>
    <row r="46" spans="1:4" x14ac:dyDescent="0.35">
      <c r="A46">
        <v>46</v>
      </c>
      <c r="B46">
        <f t="shared" si="0"/>
        <v>-2.5749727361086641</v>
      </c>
      <c r="C46">
        <f t="shared" si="1"/>
        <v>-0.84372016320663801</v>
      </c>
      <c r="D46">
        <f t="shared" si="2"/>
        <v>-0.53678327675009052</v>
      </c>
    </row>
    <row r="47" spans="1:4" x14ac:dyDescent="0.35">
      <c r="A47">
        <v>47</v>
      </c>
      <c r="B47">
        <f t="shared" si="0"/>
        <v>-2.5623811823868614</v>
      </c>
      <c r="C47">
        <f t="shared" si="1"/>
        <v>-0.83689452247916551</v>
      </c>
      <c r="D47">
        <f t="shared" si="2"/>
        <v>-0.54736419159858218</v>
      </c>
    </row>
    <row r="48" spans="1:4" x14ac:dyDescent="0.35">
      <c r="A48">
        <v>48</v>
      </c>
      <c r="B48">
        <f t="shared" si="0"/>
        <v>-2.5497896286650583</v>
      </c>
      <c r="C48">
        <f t="shared" si="1"/>
        <v>-0.82993619620051928</v>
      </c>
      <c r="D48">
        <f t="shared" si="2"/>
        <v>-0.55785832451995665</v>
      </c>
    </row>
    <row r="49" spans="1:4" x14ac:dyDescent="0.35">
      <c r="A49">
        <v>49</v>
      </c>
      <c r="B49">
        <f t="shared" si="0"/>
        <v>-2.5371980749432557</v>
      </c>
      <c r="C49">
        <f t="shared" si="1"/>
        <v>-0.82284628757944644</v>
      </c>
      <c r="D49">
        <f t="shared" si="2"/>
        <v>-0.56826401172054075</v>
      </c>
    </row>
    <row r="50" spans="1:4" x14ac:dyDescent="0.35">
      <c r="A50">
        <v>50</v>
      </c>
      <c r="B50">
        <f t="shared" si="0"/>
        <v>-2.524606521221453</v>
      </c>
      <c r="C50">
        <f t="shared" si="1"/>
        <v>-0.81562592068643358</v>
      </c>
      <c r="D50">
        <f t="shared" si="2"/>
        <v>-0.57857960342930126</v>
      </c>
    </row>
    <row r="51" spans="1:4" x14ac:dyDescent="0.35">
      <c r="A51">
        <v>51</v>
      </c>
      <c r="B51">
        <f t="shared" si="0"/>
        <v>-2.5120149674996499</v>
      </c>
      <c r="C51">
        <f t="shared" si="1"/>
        <v>-0.80827624027549083</v>
      </c>
      <c r="D51">
        <f t="shared" si="2"/>
        <v>-0.58880346415940599</v>
      </c>
    </row>
    <row r="52" spans="1:4" x14ac:dyDescent="0.35">
      <c r="A52">
        <v>52</v>
      </c>
      <c r="B52">
        <f t="shared" si="0"/>
        <v>-2.4994234137778473</v>
      </c>
      <c r="C52">
        <f t="shared" si="1"/>
        <v>-0.80079841160265763</v>
      </c>
      <c r="D52">
        <f t="shared" si="2"/>
        <v>-0.59893397296752204</v>
      </c>
    </row>
    <row r="53" spans="1:4" x14ac:dyDescent="0.35">
      <c r="A53">
        <v>53</v>
      </c>
      <c r="B53">
        <f t="shared" si="0"/>
        <v>-2.4868318600560446</v>
      </c>
      <c r="C53">
        <f t="shared" si="1"/>
        <v>-0.79319362024125561</v>
      </c>
      <c r="D53">
        <f t="shared" si="2"/>
        <v>-0.60896952371081003</v>
      </c>
    </row>
    <row r="54" spans="1:4" x14ac:dyDescent="0.35">
      <c r="A54">
        <v>54</v>
      </c>
      <c r="B54">
        <f t="shared" si="0"/>
        <v>-2.4742403063342415</v>
      </c>
      <c r="C54">
        <f t="shared" si="1"/>
        <v>-0.78546307189392217</v>
      </c>
      <c r="D54">
        <f t="shared" si="2"/>
        <v>-0.61890852530156926</v>
      </c>
    </row>
    <row r="55" spans="1:4" x14ac:dyDescent="0.35">
      <c r="A55">
        <v>55</v>
      </c>
      <c r="B55">
        <f t="shared" si="0"/>
        <v>-2.4616487526124389</v>
      </c>
      <c r="C55">
        <f t="shared" si="1"/>
        <v>-0.7776079922014536</v>
      </c>
      <c r="D55">
        <f t="shared" si="2"/>
        <v>-0.62874940195949613</v>
      </c>
    </row>
    <row r="56" spans="1:4" x14ac:dyDescent="0.35">
      <c r="A56">
        <v>56</v>
      </c>
      <c r="B56">
        <f t="shared" si="0"/>
        <v>-2.4490571988906362</v>
      </c>
      <c r="C56">
        <f t="shared" si="1"/>
        <v>-0.76962962654848344</v>
      </c>
      <c r="D56">
        <f t="shared" si="2"/>
        <v>-0.63849059346151837</v>
      </c>
    </row>
    <row r="57" spans="1:4" x14ac:dyDescent="0.35">
      <c r="A57">
        <v>57</v>
      </c>
      <c r="B57">
        <f t="shared" si="0"/>
        <v>-2.4364656451688331</v>
      </c>
      <c r="C57">
        <f t="shared" si="1"/>
        <v>-0.76152923986603405</v>
      </c>
      <c r="D57">
        <f t="shared" si="2"/>
        <v>-0.64813055538915954</v>
      </c>
    </row>
    <row r="58" spans="1:4" x14ac:dyDescent="0.35">
      <c r="A58">
        <v>58</v>
      </c>
      <c r="B58">
        <f t="shared" si="0"/>
        <v>-2.4238740914470305</v>
      </c>
      <c r="C58">
        <f t="shared" si="1"/>
        <v>-0.75330811643096862</v>
      </c>
      <c r="D58">
        <f t="shared" si="2"/>
        <v>-0.65766775937339839</v>
      </c>
    </row>
    <row r="59" spans="1:4" x14ac:dyDescent="0.35">
      <c r="A59">
        <v>59</v>
      </c>
      <c r="B59">
        <f t="shared" si="0"/>
        <v>-2.4112825377252278</v>
      </c>
      <c r="C59">
        <f t="shared" si="1"/>
        <v>-0.74496755966237371</v>
      </c>
      <c r="D59">
        <f t="shared" si="2"/>
        <v>-0.66710069333698618</v>
      </c>
    </row>
    <row r="60" spans="1:4" x14ac:dyDescent="0.35">
      <c r="A60">
        <v>60</v>
      </c>
      <c r="B60">
        <f t="shared" si="0"/>
        <v>-2.3986909840034247</v>
      </c>
      <c r="C60">
        <f t="shared" si="1"/>
        <v>-0.7365088919149092</v>
      </c>
      <c r="D60">
        <f t="shared" si="2"/>
        <v>-0.67642786173417824</v>
      </c>
    </row>
    <row r="61" spans="1:4" x14ac:dyDescent="0.35">
      <c r="A61">
        <v>61</v>
      </c>
      <c r="B61">
        <f t="shared" si="0"/>
        <v>-2.3860994302816221</v>
      </c>
      <c r="C61">
        <f t="shared" si="1"/>
        <v>-0.72793345426915657</v>
      </c>
      <c r="D61">
        <f t="shared" si="2"/>
        <v>-0.68564778578784435</v>
      </c>
    </row>
    <row r="62" spans="1:4" x14ac:dyDescent="0.35">
      <c r="A62">
        <v>62</v>
      </c>
      <c r="B62">
        <f t="shared" si="0"/>
        <v>-2.3735078765598194</v>
      </c>
      <c r="C62">
        <f t="shared" si="1"/>
        <v>-0.71924260631899495</v>
      </c>
      <c r="D62">
        <f t="shared" si="2"/>
        <v>-0.69475900372392385</v>
      </c>
    </row>
    <row r="63" spans="1:4" x14ac:dyDescent="0.35">
      <c r="A63">
        <v>63</v>
      </c>
      <c r="B63">
        <f t="shared" si="0"/>
        <v>-2.3609163228380163</v>
      </c>
      <c r="C63">
        <f t="shared" si="1"/>
        <v>-0.71043772595604548</v>
      </c>
      <c r="D63">
        <f t="shared" si="2"/>
        <v>-0.70376007100318139</v>
      </c>
    </row>
    <row r="64" spans="1:4" x14ac:dyDescent="0.35">
      <c r="A64">
        <v>64</v>
      </c>
      <c r="B64">
        <f t="shared" si="0"/>
        <v>-2.3483247691162137</v>
      </c>
      <c r="C64">
        <f t="shared" si="1"/>
        <v>-0.70152020915121371</v>
      </c>
      <c r="D64">
        <f t="shared" si="2"/>
        <v>-0.71264956055023099</v>
      </c>
    </row>
    <row r="65" spans="1:4" x14ac:dyDescent="0.35">
      <c r="A65">
        <v>65</v>
      </c>
      <c r="B65">
        <f t="shared" ref="B65:B128" si="3">-3.14159265358979+(A65-1)*0.0125915537218028</f>
        <v>-2.335733215394411</v>
      </c>
      <c r="C65">
        <f t="shared" ref="C65:C128" si="4">1*COS(B65)+0</f>
        <v>-0.69249146973336373</v>
      </c>
      <c r="D65">
        <f t="shared" ref="D65:D128" si="5">1*SIN(B65)+0+0*COS(B65)</f>
        <v>-0.72142606297979406</v>
      </c>
    </row>
    <row r="66" spans="1:4" x14ac:dyDescent="0.35">
      <c r="A66">
        <v>66</v>
      </c>
      <c r="B66">
        <f t="shared" si="3"/>
        <v>-2.3231416616726079</v>
      </c>
      <c r="C66">
        <f t="shared" si="4"/>
        <v>-0.68335293916516338</v>
      </c>
      <c r="D66">
        <f t="shared" si="5"/>
        <v>-0.73008818682014875</v>
      </c>
    </row>
    <row r="67" spans="1:4" x14ac:dyDescent="0.35">
      <c r="A67">
        <v>67</v>
      </c>
      <c r="B67">
        <f t="shared" si="3"/>
        <v>-2.3105501079508053</v>
      </c>
      <c r="C67">
        <f t="shared" si="4"/>
        <v>-0.67410606631613368</v>
      </c>
      <c r="D67">
        <f t="shared" si="5"/>
        <v>-0.73863455873374106</v>
      </c>
    </row>
    <row r="68" spans="1:4" x14ac:dyDescent="0.35">
      <c r="A68">
        <v>68</v>
      </c>
      <c r="B68">
        <f t="shared" si="3"/>
        <v>-2.2979585542290026</v>
      </c>
      <c r="C68">
        <f t="shared" si="4"/>
        <v>-0.66475231723293549</v>
      </c>
      <c r="D68">
        <f t="shared" si="5"/>
        <v>-0.74706382373492208</v>
      </c>
    </row>
    <row r="69" spans="1:4" x14ac:dyDescent="0.35">
      <c r="A69">
        <v>69</v>
      </c>
      <c r="B69">
        <f t="shared" si="3"/>
        <v>-2.2853670005071995</v>
      </c>
      <c r="C69">
        <f t="shared" si="4"/>
        <v>-0.65529317490693662</v>
      </c>
      <c r="D69">
        <f t="shared" si="5"/>
        <v>-0.75537464540477328</v>
      </c>
    </row>
    <row r="70" spans="1:4" x14ac:dyDescent="0.35">
      <c r="A70">
        <v>70</v>
      </c>
      <c r="B70">
        <f t="shared" si="3"/>
        <v>-2.2727754467853969</v>
      </c>
      <c r="C70">
        <f t="shared" si="4"/>
        <v>-0.64573013903909071</v>
      </c>
      <c r="D70">
        <f t="shared" si="5"/>
        <v>-0.76356570610298924</v>
      </c>
    </row>
    <row r="71" spans="1:4" x14ac:dyDescent="0.35">
      <c r="A71">
        <v>71</v>
      </c>
      <c r="B71">
        <f t="shared" si="3"/>
        <v>-2.2601838930635942</v>
      </c>
      <c r="C71">
        <f t="shared" si="4"/>
        <v>-0.63606472580216611</v>
      </c>
      <c r="D71">
        <f t="shared" si="5"/>
        <v>-0.77163570717678376</v>
      </c>
    </row>
    <row r="72" spans="1:4" x14ac:dyDescent="0.35">
      <c r="A72">
        <v>72</v>
      </c>
      <c r="B72">
        <f t="shared" si="3"/>
        <v>-2.2475923393417911</v>
      </c>
      <c r="C72">
        <f t="shared" si="4"/>
        <v>-0.62629846760036412</v>
      </c>
      <c r="D72">
        <f t="shared" si="5"/>
        <v>-0.77958336916678495</v>
      </c>
    </row>
    <row r="73" spans="1:4" x14ac:dyDescent="0.35">
      <c r="A73">
        <v>73</v>
      </c>
      <c r="B73">
        <f t="shared" si="3"/>
        <v>-2.2350007856199885</v>
      </c>
      <c r="C73">
        <f t="shared" si="4"/>
        <v>-0.61643291282636525</v>
      </c>
      <c r="D73">
        <f t="shared" si="5"/>
        <v>-0.78740743200988572</v>
      </c>
    </row>
    <row r="74" spans="1:4" x14ac:dyDescent="0.35">
      <c r="A74">
        <v>74</v>
      </c>
      <c r="B74">
        <f t="shared" si="3"/>
        <v>-2.2224092318981858</v>
      </c>
      <c r="C74">
        <f t="shared" si="4"/>
        <v>-0.60646962561583695</v>
      </c>
      <c r="D74">
        <f t="shared" si="5"/>
        <v>-0.79510665523902302</v>
      </c>
    </row>
    <row r="75" spans="1:4" x14ac:dyDescent="0.35">
      <c r="A75">
        <v>75</v>
      </c>
      <c r="B75">
        <f t="shared" si="3"/>
        <v>-2.2098176781763827</v>
      </c>
      <c r="C75">
        <f t="shared" si="4"/>
        <v>-0.59641018559944858</v>
      </c>
      <c r="D75">
        <f t="shared" si="5"/>
        <v>-0.80267981817984635</v>
      </c>
    </row>
    <row r="76" spans="1:4" x14ac:dyDescent="0.35">
      <c r="A76">
        <v>76</v>
      </c>
      <c r="B76">
        <f t="shared" si="3"/>
        <v>-2.1972261244545801</v>
      </c>
      <c r="C76">
        <f t="shared" si="4"/>
        <v>-0.58625618765242993</v>
      </c>
      <c r="D76">
        <f t="shared" si="5"/>
        <v>-0.81012572014424955</v>
      </c>
    </row>
    <row r="77" spans="1:4" x14ac:dyDescent="0.35">
      <c r="A77">
        <v>77</v>
      </c>
      <c r="B77">
        <f t="shared" si="3"/>
        <v>-2.1846345707327774</v>
      </c>
      <c r="C77">
        <f t="shared" si="4"/>
        <v>-0.57600924164170875</v>
      </c>
      <c r="D77">
        <f t="shared" si="5"/>
        <v>-0.81744318062073507</v>
      </c>
    </row>
    <row r="78" spans="1:4" x14ac:dyDescent="0.35">
      <c r="A78">
        <v>78</v>
      </c>
      <c r="B78">
        <f t="shared" si="3"/>
        <v>-2.1720430170109744</v>
      </c>
      <c r="C78">
        <f t="shared" si="4"/>
        <v>-0.56567097217067575</v>
      </c>
      <c r="D78">
        <f t="shared" si="5"/>
        <v>-0.8246310394615779</v>
      </c>
    </row>
    <row r="79" spans="1:4" x14ac:dyDescent="0.35">
      <c r="A79">
        <v>79</v>
      </c>
      <c r="B79">
        <f t="shared" si="3"/>
        <v>-2.1594514632891717</v>
      </c>
      <c r="C79">
        <f t="shared" si="4"/>
        <v>-0.55524301832161305</v>
      </c>
      <c r="D79">
        <f t="shared" si="5"/>
        <v>-0.83168815706676069</v>
      </c>
    </row>
    <row r="80" spans="1:4" x14ac:dyDescent="0.35">
      <c r="A80">
        <v>80</v>
      </c>
      <c r="B80">
        <f t="shared" si="3"/>
        <v>-2.1468599095673691</v>
      </c>
      <c r="C80">
        <f t="shared" si="4"/>
        <v>-0.54472703339582262</v>
      </c>
      <c r="D80">
        <f t="shared" si="5"/>
        <v>-0.83861341456465288</v>
      </c>
    </row>
    <row r="81" spans="1:4" x14ac:dyDescent="0.35">
      <c r="A81">
        <v>81</v>
      </c>
      <c r="B81">
        <f t="shared" si="3"/>
        <v>-2.134268355845566</v>
      </c>
      <c r="C81">
        <f t="shared" si="4"/>
        <v>-0.5341246846515052</v>
      </c>
      <c r="D81">
        <f t="shared" si="5"/>
        <v>-0.84540571398940179</v>
      </c>
    </row>
    <row r="82" spans="1:4" x14ac:dyDescent="0.35">
      <c r="A82">
        <v>82</v>
      </c>
      <c r="B82">
        <f t="shared" si="3"/>
        <v>-2.1216768021237633</v>
      </c>
      <c r="C82">
        <f t="shared" si="4"/>
        <v>-0.52343765303942535</v>
      </c>
      <c r="D82">
        <f t="shared" si="5"/>
        <v>-0.85206397845500914</v>
      </c>
    </row>
    <row r="83" spans="1:4" x14ac:dyDescent="0.35">
      <c r="A83">
        <v>83</v>
      </c>
      <c r="B83">
        <f t="shared" si="3"/>
        <v>-2.1090852484019607</v>
      </c>
      <c r="C83">
        <f t="shared" si="4"/>
        <v>-0.51266763293640294</v>
      </c>
      <c r="D83">
        <f t="shared" si="5"/>
        <v>-0.85858715232606742</v>
      </c>
    </row>
    <row r="84" spans="1:4" x14ac:dyDescent="0.35">
      <c r="A84">
        <v>84</v>
      </c>
      <c r="B84">
        <f t="shared" si="3"/>
        <v>-2.0964936946801576</v>
      </c>
      <c r="C84">
        <f t="shared" si="4"/>
        <v>-0.50181633187667907</v>
      </c>
      <c r="D84">
        <f t="shared" si="5"/>
        <v>-0.86497420138512493</v>
      </c>
    </row>
    <row r="85" spans="1:4" x14ac:dyDescent="0.35">
      <c r="A85">
        <v>85</v>
      </c>
      <c r="B85">
        <f t="shared" si="3"/>
        <v>-2.0839021409583549</v>
      </c>
      <c r="C85">
        <f t="shared" si="4"/>
        <v>-0.4908854702811955</v>
      </c>
      <c r="D85">
        <f t="shared" si="5"/>
        <v>-0.8712241129966557</v>
      </c>
    </row>
    <row r="86" spans="1:4" x14ac:dyDescent="0.35">
      <c r="A86">
        <v>86</v>
      </c>
      <c r="B86">
        <f t="shared" si="3"/>
        <v>-2.0713105872365523</v>
      </c>
      <c r="C86">
        <f t="shared" si="4"/>
        <v>-0.47987678118482874</v>
      </c>
      <c r="D86">
        <f t="shared" si="5"/>
        <v>-0.87733589626760855</v>
      </c>
    </row>
    <row r="87" spans="1:4" x14ac:dyDescent="0.35">
      <c r="A87">
        <v>87</v>
      </c>
      <c r="B87">
        <f t="shared" si="3"/>
        <v>-2.0587190335147492</v>
      </c>
      <c r="C87">
        <f t="shared" si="4"/>
        <v>-0.4687920099616264</v>
      </c>
      <c r="D87">
        <f t="shared" si="5"/>
        <v>-0.88330858220450814</v>
      </c>
    </row>
    <row r="88" spans="1:4" x14ac:dyDescent="0.35">
      <c r="A88">
        <v>88</v>
      </c>
      <c r="B88">
        <f t="shared" si="3"/>
        <v>-2.0461274797929465</v>
      </c>
      <c r="C88">
        <f t="shared" si="4"/>
        <v>-0.45763291404808787</v>
      </c>
      <c r="D88">
        <f t="shared" si="5"/>
        <v>-0.88914122386708372</v>
      </c>
    </row>
    <row r="89" spans="1:4" x14ac:dyDescent="0.35">
      <c r="A89">
        <v>89</v>
      </c>
      <c r="B89">
        <f t="shared" si="3"/>
        <v>-2.0335359260711439</v>
      </c>
      <c r="C89">
        <f t="shared" si="4"/>
        <v>-0.44640126266452929</v>
      </c>
      <c r="D89">
        <f t="shared" si="5"/>
        <v>-0.89483289651840248</v>
      </c>
    </row>
    <row r="90" spans="1:4" x14ac:dyDescent="0.35">
      <c r="A90">
        <v>90</v>
      </c>
      <c r="B90">
        <f t="shared" si="3"/>
        <v>-2.0209443723493408</v>
      </c>
      <c r="C90">
        <f t="shared" si="4"/>
        <v>-0.43509883653458314</v>
      </c>
      <c r="D90">
        <f t="shared" si="5"/>
        <v>-0.90038269777148217</v>
      </c>
    </row>
    <row r="91" spans="1:4" x14ac:dyDescent="0.35">
      <c r="A91">
        <v>91</v>
      </c>
      <c r="B91">
        <f t="shared" si="3"/>
        <v>-2.0083528186275381</v>
      </c>
      <c r="C91">
        <f t="shared" si="4"/>
        <v>-0.42372742760287452</v>
      </c>
      <c r="D91">
        <f t="shared" si="5"/>
        <v>-0.9057897477323591</v>
      </c>
    </row>
    <row r="92" spans="1:4" x14ac:dyDescent="0.35">
      <c r="A92">
        <v>92</v>
      </c>
      <c r="B92">
        <f t="shared" si="3"/>
        <v>-1.9957612649057352</v>
      </c>
      <c r="C92">
        <f t="shared" si="4"/>
        <v>-0.41228883875091432</v>
      </c>
      <c r="D92">
        <f t="shared" si="5"/>
        <v>-0.91105318913959277</v>
      </c>
    </row>
    <row r="93" spans="1:4" x14ac:dyDescent="0.35">
      <c r="A93">
        <v>93</v>
      </c>
      <c r="B93">
        <f t="shared" si="3"/>
        <v>-1.9831697111839324</v>
      </c>
      <c r="C93">
        <f t="shared" si="4"/>
        <v>-0.40078488351126368</v>
      </c>
      <c r="D93">
        <f t="shared" si="5"/>
        <v>-0.91617218750017881</v>
      </c>
    </row>
    <row r="94" spans="1:4" x14ac:dyDescent="0.35">
      <c r="A94">
        <v>94</v>
      </c>
      <c r="B94">
        <f t="shared" si="3"/>
        <v>-1.9705781574621297</v>
      </c>
      <c r="C94">
        <f t="shared" si="4"/>
        <v>-0.38921738578000598</v>
      </c>
      <c r="D94">
        <f t="shared" si="5"/>
        <v>-0.92114593122185473</v>
      </c>
    </row>
    <row r="95" spans="1:4" x14ac:dyDescent="0.35">
      <c r="A95">
        <v>95</v>
      </c>
      <c r="B95">
        <f t="shared" si="3"/>
        <v>-1.9579866037403268</v>
      </c>
      <c r="C95">
        <f t="shared" si="4"/>
        <v>-0.37758817952757667</v>
      </c>
      <c r="D95">
        <f t="shared" si="5"/>
        <v>-0.92597363174177405</v>
      </c>
    </row>
    <row r="96" spans="1:4" x14ac:dyDescent="0.35">
      <c r="A96">
        <v>96</v>
      </c>
      <c r="B96">
        <f t="shared" si="3"/>
        <v>-1.945395050018524</v>
      </c>
      <c r="C96">
        <f t="shared" si="4"/>
        <v>-0.36589910850799745</v>
      </c>
      <c r="D96">
        <f t="shared" si="5"/>
        <v>-0.93065452365152812</v>
      </c>
    </row>
    <row r="97" spans="1:4" x14ac:dyDescent="0.35">
      <c r="A97">
        <v>97</v>
      </c>
      <c r="B97">
        <f t="shared" si="3"/>
        <v>-1.9328034962967213</v>
      </c>
      <c r="C97">
        <f t="shared" si="4"/>
        <v>-0.3541520259665572</v>
      </c>
      <c r="D97">
        <f t="shared" si="5"/>
        <v>-0.93518786481849892</v>
      </c>
    </row>
    <row r="98" spans="1:4" x14ac:dyDescent="0.35">
      <c r="A98">
        <v>98</v>
      </c>
      <c r="B98">
        <f t="shared" si="3"/>
        <v>-1.9202119425749185</v>
      </c>
      <c r="C98">
        <f t="shared" si="4"/>
        <v>-0.34234879434598847</v>
      </c>
      <c r="D98">
        <f t="shared" si="5"/>
        <v>-0.93957293650352025</v>
      </c>
    </row>
    <row r="99" spans="1:4" x14ac:dyDescent="0.35">
      <c r="A99">
        <v>99</v>
      </c>
      <c r="B99">
        <f t="shared" si="3"/>
        <v>-1.9076203888531156</v>
      </c>
      <c r="C99">
        <f t="shared" si="4"/>
        <v>-0.33049128499118763</v>
      </c>
      <c r="D99">
        <f t="shared" si="5"/>
        <v>-0.94380904347483008</v>
      </c>
    </row>
    <row r="100" spans="1:4" x14ac:dyDescent="0.35">
      <c r="A100">
        <v>100</v>
      </c>
      <c r="B100">
        <f t="shared" si="3"/>
        <v>-1.8950288351313127</v>
      </c>
      <c r="C100">
        <f t="shared" si="4"/>
        <v>-0.31858137785252122</v>
      </c>
      <c r="D100">
        <f t="shared" si="5"/>
        <v>-0.9478955141182962</v>
      </c>
    </row>
    <row r="101" spans="1:4" x14ac:dyDescent="0.35">
      <c r="A101">
        <v>101</v>
      </c>
      <c r="B101">
        <f t="shared" si="3"/>
        <v>-1.8824372814095101</v>
      </c>
      <c r="C101">
        <f t="shared" si="4"/>
        <v>-0.30662096118776938</v>
      </c>
      <c r="D101">
        <f t="shared" si="5"/>
        <v>-0.95183170054389787</v>
      </c>
    </row>
    <row r="102" spans="1:4" x14ac:dyDescent="0.35">
      <c r="A102">
        <v>102</v>
      </c>
      <c r="B102">
        <f t="shared" si="3"/>
        <v>-1.8698457276877072</v>
      </c>
      <c r="C102">
        <f t="shared" si="4"/>
        <v>-0.2946119312627512</v>
      </c>
      <c r="D102">
        <f t="shared" si="5"/>
        <v>-0.95561697868844497</v>
      </c>
    </row>
    <row r="103" spans="1:4" x14ac:dyDescent="0.35">
      <c r="A103">
        <v>103</v>
      </c>
      <c r="B103">
        <f t="shared" si="3"/>
        <v>-1.8572541739659043</v>
      </c>
      <c r="C103">
        <f t="shared" si="4"/>
        <v>-0.28255619205068194</v>
      </c>
      <c r="D103">
        <f t="shared" si="5"/>
        <v>-0.95925074841452074</v>
      </c>
    </row>
    <row r="104" spans="1:4" x14ac:dyDescent="0.35">
      <c r="A104">
        <v>104</v>
      </c>
      <c r="B104">
        <f t="shared" si="3"/>
        <v>-1.8446626202441017</v>
      </c>
      <c r="C104">
        <f t="shared" si="4"/>
        <v>-0.27045565493030693</v>
      </c>
      <c r="D104">
        <f t="shared" si="5"/>
        <v>-0.96273243360562999</v>
      </c>
    </row>
    <row r="105" spans="1:4" x14ac:dyDescent="0.35">
      <c r="A105">
        <v>105</v>
      </c>
      <c r="B105">
        <f t="shared" si="3"/>
        <v>-1.8320710665222988</v>
      </c>
      <c r="C105">
        <f t="shared" si="4"/>
        <v>-0.25831223838286105</v>
      </c>
      <c r="D105">
        <f t="shared" si="5"/>
        <v>-0.9660614822575404</v>
      </c>
    </row>
    <row r="106" spans="1:4" x14ac:dyDescent="0.35">
      <c r="A106">
        <v>106</v>
      </c>
      <c r="B106">
        <f t="shared" si="3"/>
        <v>-1.8194795128004959</v>
      </c>
      <c r="C106">
        <f t="shared" si="4"/>
        <v>-0.24612786768790421</v>
      </c>
      <c r="D106">
        <f t="shared" si="5"/>
        <v>-0.96923736656579929</v>
      </c>
    </row>
    <row r="107" spans="1:4" x14ac:dyDescent="0.35">
      <c r="A107">
        <v>107</v>
      </c>
      <c r="B107">
        <f t="shared" si="3"/>
        <v>-1.8068879590786933</v>
      </c>
      <c r="C107">
        <f t="shared" si="4"/>
        <v>-0.2339044746180769</v>
      </c>
      <c r="D107">
        <f t="shared" si="5"/>
        <v>-0.97225958300941495</v>
      </c>
    </row>
    <row r="108" spans="1:4" x14ac:dyDescent="0.35">
      <c r="A108">
        <v>108</v>
      </c>
      <c r="B108">
        <f t="shared" si="3"/>
        <v>-1.7942964053568904</v>
      </c>
      <c r="C108">
        <f t="shared" si="4"/>
        <v>-0.22164399713282656</v>
      </c>
      <c r="D108">
        <f t="shared" si="5"/>
        <v>-0.97512765243068744</v>
      </c>
    </row>
    <row r="109" spans="1:4" x14ac:dyDescent="0.35">
      <c r="A109">
        <v>109</v>
      </c>
      <c r="B109">
        <f t="shared" si="3"/>
        <v>-1.7817048516350875</v>
      </c>
      <c r="C109">
        <f t="shared" si="4"/>
        <v>-0.20934837907115472</v>
      </c>
      <c r="D109">
        <f t="shared" si="5"/>
        <v>-0.97784112011117641</v>
      </c>
    </row>
    <row r="110" spans="1:4" x14ac:dyDescent="0.35">
      <c r="A110">
        <v>110</v>
      </c>
      <c r="B110">
        <f t="shared" si="3"/>
        <v>-1.7691132979132849</v>
      </c>
      <c r="C110">
        <f t="shared" si="4"/>
        <v>-0.19701956984343019</v>
      </c>
      <c r="D110">
        <f t="shared" si="5"/>
        <v>-0.98039955584379457</v>
      </c>
    </row>
    <row r="111" spans="1:4" x14ac:dyDescent="0.35">
      <c r="A111">
        <v>111</v>
      </c>
      <c r="B111">
        <f t="shared" si="3"/>
        <v>-1.756521744191482</v>
      </c>
      <c r="C111">
        <f t="shared" si="4"/>
        <v>-0.18465952412231887</v>
      </c>
      <c r="D111">
        <f t="shared" si="5"/>
        <v>-0.98280255400101535</v>
      </c>
    </row>
    <row r="112" spans="1:4" x14ac:dyDescent="0.35">
      <c r="A112">
        <v>112</v>
      </c>
      <c r="B112">
        <f t="shared" si="3"/>
        <v>-1.7439301904696791</v>
      </c>
      <c r="C112">
        <f t="shared" si="4"/>
        <v>-0.17227020153288122</v>
      </c>
      <c r="D112">
        <f t="shared" si="5"/>
        <v>-0.98504973359918258</v>
      </c>
    </row>
    <row r="113" spans="1:4" x14ac:dyDescent="0.35">
      <c r="A113">
        <v>113</v>
      </c>
      <c r="B113">
        <f t="shared" si="3"/>
        <v>-1.7313386367478765</v>
      </c>
      <c r="C113">
        <f t="shared" si="4"/>
        <v>-0.15985356634188264</v>
      </c>
      <c r="D113">
        <f t="shared" si="5"/>
        <v>-0.98714073835891369</v>
      </c>
    </row>
    <row r="114" spans="1:4" x14ac:dyDescent="0.35">
      <c r="A114">
        <v>114</v>
      </c>
      <c r="B114">
        <f t="shared" si="3"/>
        <v>-1.7187470830260736</v>
      </c>
      <c r="C114">
        <f t="shared" si="4"/>
        <v>-0.14741158714636779</v>
      </c>
      <c r="D114">
        <f t="shared" si="5"/>
        <v>-0.98907523676158671</v>
      </c>
    </row>
    <row r="115" spans="1:4" x14ac:dyDescent="0.35">
      <c r="A115">
        <v>115</v>
      </c>
      <c r="B115">
        <f t="shared" si="3"/>
        <v>-1.7061555293042707</v>
      </c>
      <c r="C115">
        <f t="shared" si="4"/>
        <v>-0.13494623656155053</v>
      </c>
      <c r="D115">
        <f t="shared" si="5"/>
        <v>-0.99085292210190001</v>
      </c>
    </row>
    <row r="116" spans="1:4" x14ac:dyDescent="0.35">
      <c r="A116">
        <v>116</v>
      </c>
      <c r="B116">
        <f t="shared" si="3"/>
        <v>-1.6935639755824681</v>
      </c>
      <c r="C116">
        <f t="shared" si="4"/>
        <v>-0.1224594909080647</v>
      </c>
      <c r="D116">
        <f t="shared" si="5"/>
        <v>-0.99247351253649974</v>
      </c>
    </row>
    <row r="117" spans="1:4" x14ac:dyDescent="0.35">
      <c r="A117">
        <v>117</v>
      </c>
      <c r="B117">
        <f t="shared" si="3"/>
        <v>-1.6809724218606652</v>
      </c>
      <c r="C117">
        <f t="shared" si="4"/>
        <v>-0.1099533298986274</v>
      </c>
      <c r="D117">
        <f t="shared" si="5"/>
        <v>-0.99393675112866398</v>
      </c>
    </row>
    <row r="118" spans="1:4" x14ac:dyDescent="0.35">
      <c r="A118">
        <v>118</v>
      </c>
      <c r="B118">
        <f t="shared" si="3"/>
        <v>-1.6683808681388623</v>
      </c>
      <c r="C118">
        <f t="shared" si="4"/>
        <v>-9.7429736324166516E-2</v>
      </c>
      <c r="D118">
        <f t="shared" si="5"/>
        <v>-0.99524240588903934</v>
      </c>
    </row>
    <row r="119" spans="1:4" x14ac:dyDescent="0.35">
      <c r="A119">
        <v>119</v>
      </c>
      <c r="B119">
        <f t="shared" si="3"/>
        <v>-1.6557893144170597</v>
      </c>
      <c r="C119">
        <f t="shared" si="4"/>
        <v>-8.4890695739458288E-2</v>
      </c>
      <c r="D119">
        <f t="shared" si="5"/>
        <v>-0.99639026981242185</v>
      </c>
    </row>
    <row r="120" spans="1:4" x14ac:dyDescent="0.35">
      <c r="A120">
        <v>120</v>
      </c>
      <c r="B120">
        <f t="shared" si="3"/>
        <v>-1.6431977606952568</v>
      </c>
      <c r="C120">
        <f t="shared" si="4"/>
        <v>-7.2338196148326483E-2</v>
      </c>
      <c r="D120">
        <f t="shared" si="5"/>
        <v>-0.99738016091057591</v>
      </c>
    </row>
    <row r="121" spans="1:4" x14ac:dyDescent="0.35">
      <c r="A121">
        <v>121</v>
      </c>
      <c r="B121">
        <f t="shared" si="3"/>
        <v>-1.6306062069734539</v>
      </c>
      <c r="C121">
        <f t="shared" si="4"/>
        <v>-5.9774227688455507E-2</v>
      </c>
      <c r="D121">
        <f t="shared" si="5"/>
        <v>-0.99821192224108835</v>
      </c>
    </row>
    <row r="122" spans="1:4" x14ac:dyDescent="0.35">
      <c r="A122">
        <v>122</v>
      </c>
      <c r="B122">
        <f t="shared" si="3"/>
        <v>-1.6180146532516513</v>
      </c>
      <c r="C122">
        <f t="shared" si="4"/>
        <v>-4.720078231586302E-2</v>
      </c>
      <c r="D122">
        <f t="shared" si="5"/>
        <v>-0.99888542193225072</v>
      </c>
    </row>
    <row r="123" spans="1:4" x14ac:dyDescent="0.35">
      <c r="A123">
        <v>123</v>
      </c>
      <c r="B123">
        <f t="shared" si="3"/>
        <v>-1.6054230995298484</v>
      </c>
      <c r="C123">
        <f t="shared" si="4"/>
        <v>-3.4619853489084404E-2</v>
      </c>
      <c r="D123">
        <f t="shared" si="5"/>
        <v>-0.99940055320396648</v>
      </c>
    </row>
    <row r="124" spans="1:4" x14ac:dyDescent="0.35">
      <c r="A124">
        <v>124</v>
      </c>
      <c r="B124">
        <f t="shared" si="3"/>
        <v>-1.5928315458080455</v>
      </c>
      <c r="C124">
        <f t="shared" si="4"/>
        <v>-2.2033435853120915E-2</v>
      </c>
      <c r="D124">
        <f t="shared" si="5"/>
        <v>-0.99975723438468123</v>
      </c>
    </row>
    <row r="125" spans="1:4" x14ac:dyDescent="0.35">
      <c r="A125">
        <v>125</v>
      </c>
      <c r="B125">
        <f t="shared" si="3"/>
        <v>-1.5802399920862429</v>
      </c>
      <c r="C125">
        <f t="shared" si="4"/>
        <v>-9.4435249231977821E-3</v>
      </c>
      <c r="D125">
        <f t="shared" si="5"/>
        <v>-0.99995540892433044</v>
      </c>
    </row>
    <row r="126" spans="1:4" x14ac:dyDescent="0.35">
      <c r="A126">
        <v>126</v>
      </c>
      <c r="B126">
        <f t="shared" si="3"/>
        <v>-1.56764843836444</v>
      </c>
      <c r="C126">
        <f t="shared" si="4"/>
        <v>3.1478832316156873E-3</v>
      </c>
      <c r="D126">
        <f t="shared" si="5"/>
        <v>-0.99999504540330608</v>
      </c>
    </row>
    <row r="127" spans="1:4" x14ac:dyDescent="0.35">
      <c r="A127">
        <v>127</v>
      </c>
      <c r="B127">
        <f t="shared" si="3"/>
        <v>-1.5550568846426371</v>
      </c>
      <c r="C127">
        <f t="shared" si="4"/>
        <v>1.5738792304871806E-2</v>
      </c>
      <c r="D127">
        <f t="shared" si="5"/>
        <v>-0.9998761375374372</v>
      </c>
    </row>
    <row r="128" spans="1:4" x14ac:dyDescent="0.35">
      <c r="A128">
        <v>128</v>
      </c>
      <c r="B128">
        <f t="shared" si="3"/>
        <v>-1.5424653309208345</v>
      </c>
      <c r="C128">
        <f t="shared" si="4"/>
        <v>2.8327206069249836E-2</v>
      </c>
      <c r="D128">
        <f t="shared" si="5"/>
        <v>-0.99959870417898711</v>
      </c>
    </row>
    <row r="129" spans="1:4" x14ac:dyDescent="0.35">
      <c r="A129">
        <v>129</v>
      </c>
      <c r="B129">
        <f t="shared" ref="B129:B192" si="6">-3.14159265358979+(A129-1)*0.0125915537218028</f>
        <v>-1.5298737771990316</v>
      </c>
      <c r="C129">
        <f t="shared" ref="C129:C192" si="7">1*COS(B129)+0</f>
        <v>4.0911128693048776E-2</v>
      </c>
      <c r="D129">
        <f t="shared" ref="D129:D192" si="8">1*SIN(B129)+0+0*COS(B129)</f>
        <v>-0.99916278931366376</v>
      </c>
    </row>
    <row r="130" spans="1:4" x14ac:dyDescent="0.35">
      <c r="A130">
        <v>130</v>
      </c>
      <c r="B130">
        <f t="shared" si="6"/>
        <v>-1.5172822234772287</v>
      </c>
      <c r="C130">
        <f t="shared" si="7"/>
        <v>5.3488565056615429E-2</v>
      </c>
      <c r="D130">
        <f t="shared" si="8"/>
        <v>-0.99856846205364613</v>
      </c>
    </row>
    <row r="131" spans="1:4" x14ac:dyDescent="0.35">
      <c r="A131">
        <v>131</v>
      </c>
      <c r="B131">
        <f t="shared" si="6"/>
        <v>-1.5046906697554261</v>
      </c>
      <c r="C131">
        <f t="shared" si="7"/>
        <v>6.605752106866157E-2</v>
      </c>
      <c r="D131">
        <f t="shared" si="8"/>
        <v>-0.99781581662662744</v>
      </c>
    </row>
    <row r="132" spans="1:4" x14ac:dyDescent="0.35">
      <c r="A132">
        <v>132</v>
      </c>
      <c r="B132">
        <f t="shared" si="6"/>
        <v>-1.4920991160336232</v>
      </c>
      <c r="C132">
        <f t="shared" si="7"/>
        <v>7.8616003982418081E-2</v>
      </c>
      <c r="D132">
        <f t="shared" si="8"/>
        <v>-0.99690497236087472</v>
      </c>
    </row>
    <row r="133" spans="1:4" x14ac:dyDescent="0.35">
      <c r="A133">
        <v>133</v>
      </c>
      <c r="B133">
        <f t="shared" si="6"/>
        <v>-1.4795075623118203</v>
      </c>
      <c r="C133">
        <f t="shared" si="7"/>
        <v>9.1162022711573906E-2</v>
      </c>
      <c r="D133">
        <f t="shared" si="8"/>
        <v>-0.99583607366631099</v>
      </c>
    </row>
    <row r="134" spans="1:4" x14ac:dyDescent="0.35">
      <c r="A134">
        <v>134</v>
      </c>
      <c r="B134">
        <f t="shared" si="6"/>
        <v>-1.4669160085900177</v>
      </c>
      <c r="C134">
        <f t="shared" si="7"/>
        <v>0.10369358814595377</v>
      </c>
      <c r="D134">
        <f t="shared" si="8"/>
        <v>-0.99460929001161924</v>
      </c>
    </row>
    <row r="135" spans="1:4" x14ac:dyDescent="0.35">
      <c r="A135">
        <v>135</v>
      </c>
      <c r="B135">
        <f t="shared" si="6"/>
        <v>-1.4543244548682148</v>
      </c>
      <c r="C135">
        <f t="shared" si="7"/>
        <v>0.11620871346688255</v>
      </c>
      <c r="D135">
        <f t="shared" si="8"/>
        <v>-0.99322481589737377</v>
      </c>
    </row>
    <row r="136" spans="1:4" x14ac:dyDescent="0.35">
      <c r="A136">
        <v>136</v>
      </c>
      <c r="B136">
        <f t="shared" si="6"/>
        <v>-1.4417329011464119</v>
      </c>
      <c r="C136">
        <f t="shared" si="7"/>
        <v>0.12870541446218442</v>
      </c>
      <c r="D136">
        <f t="shared" si="8"/>
        <v>-0.99168287082520357</v>
      </c>
    </row>
    <row r="137" spans="1:4" x14ac:dyDescent="0.35">
      <c r="A137">
        <v>137</v>
      </c>
      <c r="B137">
        <f t="shared" si="6"/>
        <v>-1.4291413474246093</v>
      </c>
      <c r="C137">
        <f t="shared" si="7"/>
        <v>0.14118170984077064</v>
      </c>
      <c r="D137">
        <f t="shared" si="8"/>
        <v>-0.98998369926299112</v>
      </c>
    </row>
    <row r="138" spans="1:4" x14ac:dyDescent="0.35">
      <c r="A138">
        <v>138</v>
      </c>
      <c r="B138">
        <f t="shared" si="6"/>
        <v>-1.4165497937028064</v>
      </c>
      <c r="C138">
        <f t="shared" si="7"/>
        <v>0.1536356215467643</v>
      </c>
      <c r="D138">
        <f t="shared" si="8"/>
        <v>-0.98812757060611334</v>
      </c>
    </row>
    <row r="139" spans="1:4" x14ac:dyDescent="0.35">
      <c r="A139">
        <v>139</v>
      </c>
      <c r="B139">
        <f t="shared" si="6"/>
        <v>-1.4039582399810036</v>
      </c>
      <c r="C139">
        <f t="shared" si="7"/>
        <v>0.16606517507311008</v>
      </c>
      <c r="D139">
        <f t="shared" si="8"/>
        <v>-0.98611477913473</v>
      </c>
    </row>
    <row r="140" spans="1:4" x14ac:dyDescent="0.35">
      <c r="A140">
        <v>140</v>
      </c>
      <c r="B140">
        <f t="shared" si="6"/>
        <v>-1.3913666862592009</v>
      </c>
      <c r="C140">
        <f t="shared" si="7"/>
        <v>0.17846839977462353</v>
      </c>
      <c r="D140">
        <f t="shared" si="8"/>
        <v>-0.98394564396712747</v>
      </c>
    </row>
    <row r="141" spans="1:4" x14ac:dyDescent="0.35">
      <c r="A141">
        <v>141</v>
      </c>
      <c r="B141">
        <f t="shared" si="6"/>
        <v>-1.378775132537398</v>
      </c>
      <c r="C141">
        <f t="shared" si="7"/>
        <v>0.19084332918042771</v>
      </c>
      <c r="D141">
        <f t="shared" si="8"/>
        <v>-0.98162050900912357</v>
      </c>
    </row>
    <row r="142" spans="1:4" x14ac:dyDescent="0.35">
      <c r="A142">
        <v>142</v>
      </c>
      <c r="B142">
        <f t="shared" si="6"/>
        <v>-1.3661835788155952</v>
      </c>
      <c r="C142">
        <f t="shared" si="7"/>
        <v>0.20318800130572645</v>
      </c>
      <c r="D142">
        <f t="shared" si="8"/>
        <v>-0.97913974289954353</v>
      </c>
    </row>
    <row r="143" spans="1:4" x14ac:dyDescent="0.35">
      <c r="A143">
        <v>143</v>
      </c>
      <c r="B143">
        <f t="shared" si="6"/>
        <v>-1.3535920250937925</v>
      </c>
      <c r="C143">
        <f t="shared" si="7"/>
        <v>0.21550045896286801</v>
      </c>
      <c r="D143">
        <f t="shared" si="8"/>
        <v>-0.97650373895177345</v>
      </c>
    </row>
    <row r="144" spans="1:4" x14ac:dyDescent="0.35">
      <c r="A144">
        <v>144</v>
      </c>
      <c r="B144">
        <f t="shared" si="6"/>
        <v>-1.3410004713719896</v>
      </c>
      <c r="C144">
        <f t="shared" si="7"/>
        <v>0.22777875007164838</v>
      </c>
      <c r="D144">
        <f t="shared" si="8"/>
        <v>-0.9737129150914029</v>
      </c>
    </row>
    <row r="145" spans="1:4" x14ac:dyDescent="0.35">
      <c r="A145">
        <v>145</v>
      </c>
      <c r="B145">
        <f t="shared" si="6"/>
        <v>-1.3284089176501868</v>
      </c>
      <c r="C145">
        <f t="shared" si="7"/>
        <v>0.24002092796880276</v>
      </c>
      <c r="D145">
        <f t="shared" si="8"/>
        <v>-0.97076771378996474</v>
      </c>
    </row>
    <row r="146" spans="1:4" x14ac:dyDescent="0.35">
      <c r="A146">
        <v>146</v>
      </c>
      <c r="B146">
        <f t="shared" si="6"/>
        <v>-1.3158173639283841</v>
      </c>
      <c r="C146">
        <f t="shared" si="7"/>
        <v>0.25222505171664023</v>
      </c>
      <c r="D146">
        <f t="shared" si="8"/>
        <v>-0.96766860199478322</v>
      </c>
    </row>
    <row r="147" spans="1:4" x14ac:dyDescent="0.35">
      <c r="A147">
        <v>147</v>
      </c>
      <c r="B147">
        <f t="shared" si="6"/>
        <v>-1.3032258102065812</v>
      </c>
      <c r="C147">
        <f t="shared" si="7"/>
        <v>0.26438918641077053</v>
      </c>
      <c r="D147">
        <f t="shared" si="8"/>
        <v>-0.96441607105494198</v>
      </c>
    </row>
    <row r="148" spans="1:4" x14ac:dyDescent="0.35">
      <c r="A148">
        <v>148</v>
      </c>
      <c r="B148">
        <f t="shared" si="6"/>
        <v>-1.2906342564847784</v>
      </c>
      <c r="C148">
        <f t="shared" si="7"/>
        <v>0.27651140348687248</v>
      </c>
      <c r="D148">
        <f t="shared" si="8"/>
        <v>-0.96101063664338282</v>
      </c>
    </row>
    <row r="149" spans="1:4" x14ac:dyDescent="0.35">
      <c r="A149">
        <v>149</v>
      </c>
      <c r="B149">
        <f t="shared" si="6"/>
        <v>-1.2780427027629757</v>
      </c>
      <c r="C149">
        <f t="shared" si="7"/>
        <v>0.28858978102645916</v>
      </c>
      <c r="D149">
        <f t="shared" si="8"/>
        <v>-0.95745283867514874</v>
      </c>
    </row>
    <row r="150" spans="1:4" x14ac:dyDescent="0.35">
      <c r="A150">
        <v>150</v>
      </c>
      <c r="B150">
        <f t="shared" si="6"/>
        <v>-1.2654511490411728</v>
      </c>
      <c r="C150">
        <f t="shared" si="7"/>
        <v>0.3006224040615893</v>
      </c>
      <c r="D150">
        <f t="shared" si="8"/>
        <v>-0.95374324122178211</v>
      </c>
    </row>
    <row r="151" spans="1:4" x14ac:dyDescent="0.35">
      <c r="A151">
        <v>151</v>
      </c>
      <c r="B151">
        <f t="shared" si="6"/>
        <v>-1.25285959531937</v>
      </c>
      <c r="C151">
        <f t="shared" si="7"/>
        <v>0.3126073648784749</v>
      </c>
      <c r="D151">
        <f t="shared" si="8"/>
        <v>-0.94988243242189507</v>
      </c>
    </row>
    <row r="152" spans="1:4" x14ac:dyDescent="0.35">
      <c r="A152">
        <v>152</v>
      </c>
      <c r="B152">
        <f t="shared" si="6"/>
        <v>-1.2402680415975673</v>
      </c>
      <c r="C152">
        <f t="shared" si="7"/>
        <v>0.32454276331994053</v>
      </c>
      <c r="D152">
        <f t="shared" si="8"/>
        <v>-0.94587102438792203</v>
      </c>
    </row>
    <row r="153" spans="1:4" x14ac:dyDescent="0.35">
      <c r="A153">
        <v>153</v>
      </c>
      <c r="B153">
        <f t="shared" si="6"/>
        <v>-1.2276764878757644</v>
      </c>
      <c r="C153">
        <f t="shared" si="7"/>
        <v>0.33642670708668465</v>
      </c>
      <c r="D153">
        <f t="shared" si="8"/>
        <v>-0.94170965310907273</v>
      </c>
    </row>
    <row r="154" spans="1:4" x14ac:dyDescent="0.35">
      <c r="A154">
        <v>154</v>
      </c>
      <c r="B154">
        <f t="shared" si="6"/>
        <v>-1.2150849341539616</v>
      </c>
      <c r="C154">
        <f t="shared" si="7"/>
        <v>0.34825731203729327</v>
      </c>
      <c r="D154">
        <f t="shared" si="8"/>
        <v>-0.93739897835049901</v>
      </c>
    </row>
    <row r="155" spans="1:4" x14ac:dyDescent="0.35">
      <c r="A155">
        <v>155</v>
      </c>
      <c r="B155">
        <f t="shared" si="6"/>
        <v>-1.2024933804321589</v>
      </c>
      <c r="C155">
        <f t="shared" si="7"/>
        <v>0.36003270248696184</v>
      </c>
      <c r="D155">
        <f t="shared" si="8"/>
        <v>-0.93293968354869272</v>
      </c>
    </row>
    <row r="156" spans="1:4" x14ac:dyDescent="0.35">
      <c r="A156">
        <v>156</v>
      </c>
      <c r="B156">
        <f t="shared" si="6"/>
        <v>-1.189901826710356</v>
      </c>
      <c r="C156">
        <f t="shared" si="7"/>
        <v>0.37175101150487677</v>
      </c>
      <c r="D156">
        <f t="shared" si="8"/>
        <v>-0.92833247570312916</v>
      </c>
    </row>
    <row r="157" spans="1:4" x14ac:dyDescent="0.35">
      <c r="A157">
        <v>157</v>
      </c>
      <c r="B157">
        <f t="shared" si="6"/>
        <v>-1.1773102729885532</v>
      </c>
      <c r="C157">
        <f t="shared" si="7"/>
        <v>0.38341038121020693</v>
      </c>
      <c r="D157">
        <f t="shared" si="8"/>
        <v>-0.92357808526417717</v>
      </c>
    </row>
    <row r="158" spans="1:4" x14ac:dyDescent="0.35">
      <c r="A158">
        <v>158</v>
      </c>
      <c r="B158">
        <f t="shared" si="6"/>
        <v>-1.1647187192667505</v>
      </c>
      <c r="C158">
        <f t="shared" si="7"/>
        <v>0.39500896306666211</v>
      </c>
      <c r="D158">
        <f t="shared" si="8"/>
        <v>-0.91867726601728883</v>
      </c>
    </row>
    <row r="159" spans="1:4" x14ac:dyDescent="0.35">
      <c r="A159">
        <v>159</v>
      </c>
      <c r="B159">
        <f t="shared" si="6"/>
        <v>-1.1521271655449477</v>
      </c>
      <c r="C159">
        <f t="shared" si="7"/>
        <v>0.40654491817557015</v>
      </c>
      <c r="D159">
        <f t="shared" si="8"/>
        <v>-0.9136307949634902</v>
      </c>
    </row>
    <row r="160" spans="1:4" x14ac:dyDescent="0.35">
      <c r="A160">
        <v>160</v>
      </c>
      <c r="B160">
        <f t="shared" si="6"/>
        <v>-1.139535611823145</v>
      </c>
      <c r="C160">
        <f t="shared" si="7"/>
        <v>0.41801641756742391</v>
      </c>
      <c r="D160">
        <f t="shared" si="8"/>
        <v>-0.9084394721961927</v>
      </c>
    </row>
    <row r="161" spans="1:4" x14ac:dyDescent="0.35">
      <c r="A161">
        <v>161</v>
      </c>
      <c r="B161">
        <f t="shared" si="6"/>
        <v>-1.1269440581013419</v>
      </c>
      <c r="C161">
        <f t="shared" si="7"/>
        <v>0.42942164249185744</v>
      </c>
      <c r="D161">
        <f t="shared" si="8"/>
        <v>-0.90310412077434099</v>
      </c>
    </row>
    <row r="162" spans="1:4" x14ac:dyDescent="0.35">
      <c r="A162">
        <v>162</v>
      </c>
      <c r="B162">
        <f t="shared" si="6"/>
        <v>-1.1143525043795393</v>
      </c>
      <c r="C162">
        <f t="shared" si="7"/>
        <v>0.44075878470599728</v>
      </c>
      <c r="D162">
        <f t="shared" si="8"/>
        <v>-0.89762558659192215</v>
      </c>
    </row>
    <row r="163" spans="1:4" x14ac:dyDescent="0.35">
      <c r="A163">
        <v>163</v>
      </c>
      <c r="B163">
        <f t="shared" si="6"/>
        <v>-1.1017609506577366</v>
      </c>
      <c r="C163">
        <f t="shared" si="7"/>
        <v>0.45202604676115354</v>
      </c>
      <c r="D163">
        <f t="shared" si="8"/>
        <v>-0.89200473824385229</v>
      </c>
    </row>
    <row r="164" spans="1:4" x14ac:dyDescent="0.35">
      <c r="A164">
        <v>164</v>
      </c>
      <c r="B164">
        <f t="shared" si="6"/>
        <v>-1.0891693969359335</v>
      </c>
      <c r="C164">
        <f t="shared" si="7"/>
        <v>0.46322164228779505</v>
      </c>
      <c r="D164">
        <f t="shared" si="8"/>
        <v>-0.88624246688826536</v>
      </c>
    </row>
    <row r="165" spans="1:4" x14ac:dyDescent="0.35">
      <c r="A165">
        <v>165</v>
      </c>
      <c r="B165">
        <f t="shared" si="6"/>
        <v>-1.0765778432141309</v>
      </c>
      <c r="C165">
        <f t="shared" si="7"/>
        <v>0.47434379627876877</v>
      </c>
      <c r="D165">
        <f t="shared" si="8"/>
        <v>-0.88033968610522495</v>
      </c>
    </row>
    <row r="166" spans="1:4" x14ac:dyDescent="0.35">
      <c r="A166">
        <v>166</v>
      </c>
      <c r="B166">
        <f t="shared" si="6"/>
        <v>-1.0639862894923282</v>
      </c>
      <c r="C166">
        <f t="shared" si="7"/>
        <v>0.48539074537072052</v>
      </c>
      <c r="D166">
        <f t="shared" si="8"/>
        <v>-0.87429733175187974</v>
      </c>
    </row>
    <row r="167" spans="1:4" x14ac:dyDescent="0.35">
      <c r="A167">
        <v>167</v>
      </c>
      <c r="B167">
        <f t="shared" si="6"/>
        <v>-1.0513947357705251</v>
      </c>
      <c r="C167">
        <f t="shared" si="7"/>
        <v>0.49636073812366666</v>
      </c>
      <c r="D167">
        <f t="shared" si="8"/>
        <v>-0.86811636181408813</v>
      </c>
    </row>
    <row r="168" spans="1:4" x14ac:dyDescent="0.35">
      <c r="A168">
        <v>168</v>
      </c>
      <c r="B168">
        <f t="shared" si="6"/>
        <v>-1.0388031820487225</v>
      </c>
      <c r="C168">
        <f t="shared" si="7"/>
        <v>0.50725203529867535</v>
      </c>
      <c r="D168">
        <f t="shared" si="8"/>
        <v>-0.86179775625453536</v>
      </c>
    </row>
    <row r="169" spans="1:4" x14ac:dyDescent="0.35">
      <c r="A169">
        <v>169</v>
      </c>
      <c r="B169">
        <f t="shared" si="6"/>
        <v>-1.0262116283269198</v>
      </c>
      <c r="C169">
        <f t="shared" si="7"/>
        <v>0.51806291013361627</v>
      </c>
      <c r="D169">
        <f t="shared" si="8"/>
        <v>-0.85534251685736318</v>
      </c>
    </row>
    <row r="170" spans="1:4" x14ac:dyDescent="0.35">
      <c r="A170">
        <v>170</v>
      </c>
      <c r="B170">
        <f t="shared" si="6"/>
        <v>-1.0136200746051167</v>
      </c>
      <c r="C170">
        <f t="shared" si="7"/>
        <v>0.52879164861692984</v>
      </c>
      <c r="D170">
        <f t="shared" si="8"/>
        <v>-0.84875166706934335</v>
      </c>
    </row>
    <row r="171" spans="1:4" x14ac:dyDescent="0.35">
      <c r="A171">
        <v>171</v>
      </c>
      <c r="B171">
        <f t="shared" si="6"/>
        <v>-1.0010285208833141</v>
      </c>
      <c r="C171">
        <f t="shared" si="7"/>
        <v>0.53943654975937361</v>
      </c>
      <c r="D171">
        <f t="shared" si="8"/>
        <v>-0.84202625183761515</v>
      </c>
    </row>
    <row r="172" spans="1:4" x14ac:dyDescent="0.35">
      <c r="A172">
        <v>172</v>
      </c>
      <c r="B172">
        <f t="shared" si="6"/>
        <v>-0.98843696716151142</v>
      </c>
      <c r="C172">
        <f t="shared" si="7"/>
        <v>0.5499959258637086</v>
      </c>
      <c r="D172">
        <f t="shared" si="8"/>
        <v>-0.83516733744401306</v>
      </c>
    </row>
    <row r="173" spans="1:4" x14ac:dyDescent="0.35">
      <c r="A173">
        <v>173</v>
      </c>
      <c r="B173">
        <f t="shared" si="6"/>
        <v>-0.97584541343970832</v>
      </c>
      <c r="C173">
        <f t="shared" si="7"/>
        <v>0.5604681027922741</v>
      </c>
      <c r="D173">
        <f t="shared" si="8"/>
        <v>-0.8281760113360136</v>
      </c>
    </row>
    <row r="174" spans="1:4" x14ac:dyDescent="0.35">
      <c r="A174">
        <v>174</v>
      </c>
      <c r="B174">
        <f t="shared" si="6"/>
        <v>-0.96325385971790567</v>
      </c>
      <c r="C174">
        <f t="shared" si="7"/>
        <v>0.57085142023241298</v>
      </c>
      <c r="D174">
        <f t="shared" si="8"/>
        <v>-0.82105338195432642</v>
      </c>
    </row>
    <row r="175" spans="1:4" x14ac:dyDescent="0.35">
      <c r="A175">
        <v>175</v>
      </c>
      <c r="B175">
        <f t="shared" si="6"/>
        <v>-0.95066230599610302</v>
      </c>
      <c r="C175">
        <f t="shared" si="7"/>
        <v>0.58114423195970821</v>
      </c>
      <c r="D175">
        <f t="shared" si="8"/>
        <v>-0.81380057855715537</v>
      </c>
    </row>
    <row r="176" spans="1:4" x14ac:dyDescent="0.35">
      <c r="A176">
        <v>176</v>
      </c>
      <c r="B176">
        <f t="shared" si="6"/>
        <v>-0.93807075227429992</v>
      </c>
      <c r="C176">
        <f t="shared" si="7"/>
        <v>0.59134490609898305</v>
      </c>
      <c r="D176">
        <f t="shared" si="8"/>
        <v>-0.80641875104116034</v>
      </c>
    </row>
    <row r="177" spans="1:4" x14ac:dyDescent="0.35">
      <c r="A177">
        <v>177</v>
      </c>
      <c r="B177">
        <f t="shared" si="6"/>
        <v>-0.92547919855249727</v>
      </c>
      <c r="C177">
        <f t="shared" si="7"/>
        <v>0.60145182538302566</v>
      </c>
      <c r="D177">
        <f t="shared" si="8"/>
        <v>-0.79890906975914755</v>
      </c>
    </row>
    <row r="178" spans="1:4" x14ac:dyDescent="0.35">
      <c r="A178">
        <v>178</v>
      </c>
      <c r="B178">
        <f t="shared" si="6"/>
        <v>-0.91288764483069462</v>
      </c>
      <c r="C178">
        <f t="shared" si="7"/>
        <v>0.61146338740900052</v>
      </c>
      <c r="D178">
        <f t="shared" si="8"/>
        <v>-0.79127272533451476</v>
      </c>
    </row>
    <row r="179" spans="1:4" x14ac:dyDescent="0.35">
      <c r="A179">
        <v>179</v>
      </c>
      <c r="B179">
        <f t="shared" si="6"/>
        <v>-0.90029609110889153</v>
      </c>
      <c r="C179">
        <f t="shared" si="7"/>
        <v>0.62137800489250161</v>
      </c>
      <c r="D179">
        <f t="shared" si="8"/>
        <v>-0.78351092847248416</v>
      </c>
    </row>
    <row r="180" spans="1:4" x14ac:dyDescent="0.35">
      <c r="A180">
        <v>180</v>
      </c>
      <c r="B180">
        <f t="shared" si="6"/>
        <v>-0.88770453738708888</v>
      </c>
      <c r="C180">
        <f t="shared" si="7"/>
        <v>0.63119410591920666</v>
      </c>
      <c r="D180">
        <f t="shared" si="8"/>
        <v>-0.77562490976815157</v>
      </c>
    </row>
    <row r="181" spans="1:4" x14ac:dyDescent="0.35">
      <c r="A181">
        <v>181</v>
      </c>
      <c r="B181">
        <f t="shared" si="6"/>
        <v>-0.87511298366528623</v>
      </c>
      <c r="C181">
        <f t="shared" si="7"/>
        <v>0.64091013419409903</v>
      </c>
      <c r="D181">
        <f t="shared" si="8"/>
        <v>-0.76761591951138042</v>
      </c>
    </row>
    <row r="182" spans="1:4" x14ac:dyDescent="0.35">
      <c r="A182">
        <v>182</v>
      </c>
      <c r="B182">
        <f t="shared" si="6"/>
        <v>-0.86252142994348313</v>
      </c>
      <c r="C182">
        <f t="shared" si="7"/>
        <v>0.65052454928820946</v>
      </c>
      <c r="D182">
        <f t="shared" si="8"/>
        <v>-0.75948522748857461</v>
      </c>
    </row>
    <row r="183" spans="1:4" x14ac:dyDescent="0.35">
      <c r="A183">
        <v>183</v>
      </c>
      <c r="B183">
        <f t="shared" si="6"/>
        <v>-0.84992987622168048</v>
      </c>
      <c r="C183">
        <f t="shared" si="7"/>
        <v>0.66003582688284268</v>
      </c>
      <c r="D183">
        <f t="shared" si="8"/>
        <v>-0.75123412278136181</v>
      </c>
    </row>
    <row r="184" spans="1:4" x14ac:dyDescent="0.35">
      <c r="A184">
        <v>184</v>
      </c>
      <c r="B184">
        <f t="shared" si="6"/>
        <v>-0.83733832249987783</v>
      </c>
      <c r="C184">
        <f t="shared" si="7"/>
        <v>0.66944245901125288</v>
      </c>
      <c r="D184">
        <f t="shared" si="8"/>
        <v>-0.74286391356221293</v>
      </c>
    </row>
    <row r="185" spans="1:4" x14ac:dyDescent="0.35">
      <c r="A185">
        <v>185</v>
      </c>
      <c r="B185">
        <f t="shared" si="6"/>
        <v>-0.82474676877807473</v>
      </c>
      <c r="C185">
        <f t="shared" si="7"/>
        <v>0.67874295429772324</v>
      </c>
      <c r="D185">
        <f t="shared" si="8"/>
        <v>-0.73437592688703979</v>
      </c>
    </row>
    <row r="186" spans="1:4" x14ac:dyDescent="0.35">
      <c r="A186">
        <v>186</v>
      </c>
      <c r="B186">
        <f t="shared" si="6"/>
        <v>-0.81215521505627208</v>
      </c>
      <c r="C186">
        <f t="shared" si="7"/>
        <v>0.68793583819401527</v>
      </c>
      <c r="D186">
        <f t="shared" si="8"/>
        <v>-0.72577150848479688</v>
      </c>
    </row>
    <row r="187" spans="1:4" x14ac:dyDescent="0.35">
      <c r="A187">
        <v>187</v>
      </c>
      <c r="B187">
        <f t="shared" si="6"/>
        <v>-0.79956366133446943</v>
      </c>
      <c r="C187">
        <f t="shared" si="7"/>
        <v>0.69701965321315373</v>
      </c>
      <c r="D187">
        <f t="shared" si="8"/>
        <v>-0.71705202254412126</v>
      </c>
    </row>
    <row r="188" spans="1:4" x14ac:dyDescent="0.35">
      <c r="A188">
        <v>188</v>
      </c>
      <c r="B188">
        <f t="shared" si="6"/>
        <v>-0.78697210761266634</v>
      </c>
      <c r="C188">
        <f t="shared" si="7"/>
        <v>0.70599295916050209</v>
      </c>
      <c r="D188">
        <f t="shared" si="8"/>
        <v>-0.70821885149704789</v>
      </c>
    </row>
    <row r="189" spans="1:4" x14ac:dyDescent="0.35">
      <c r="A189">
        <v>189</v>
      </c>
      <c r="B189">
        <f t="shared" si="6"/>
        <v>-0.77438055389086369</v>
      </c>
      <c r="C189">
        <f t="shared" si="7"/>
        <v>0.7148543333620988</v>
      </c>
      <c r="D189">
        <f t="shared" si="8"/>
        <v>-0.69927339579983261</v>
      </c>
    </row>
    <row r="190" spans="1:4" x14ac:dyDescent="0.35">
      <c r="A190">
        <v>190</v>
      </c>
      <c r="B190">
        <f t="shared" si="6"/>
        <v>-0.76178900016906104</v>
      </c>
      <c r="C190">
        <f t="shared" si="7"/>
        <v>0.72360237089021584</v>
      </c>
      <c r="D190">
        <f t="shared" si="8"/>
        <v>-0.6902170737109149</v>
      </c>
    </row>
    <row r="191" spans="1:4" x14ac:dyDescent="0.35">
      <c r="A191">
        <v>191</v>
      </c>
      <c r="B191">
        <f t="shared" si="6"/>
        <v>-0.74919744644725794</v>
      </c>
      <c r="C191">
        <f t="shared" si="7"/>
        <v>0.73223568478610324</v>
      </c>
      <c r="D191">
        <f t="shared" si="8"/>
        <v>-0.6810513210660607</v>
      </c>
    </row>
    <row r="192" spans="1:4" x14ac:dyDescent="0.35">
      <c r="A192">
        <v>192</v>
      </c>
      <c r="B192">
        <f t="shared" si="6"/>
        <v>-0.73660589272545529</v>
      </c>
      <c r="C192">
        <f t="shared" si="7"/>
        <v>0.74075290627988322</v>
      </c>
      <c r="D192">
        <f t="shared" si="8"/>
        <v>-0.67177759105071866</v>
      </c>
    </row>
    <row r="193" spans="1:4" x14ac:dyDescent="0.35">
      <c r="A193">
        <v>193</v>
      </c>
      <c r="B193">
        <f t="shared" ref="B193:B256" si="9">-3.14159265358979+(A193-1)*0.0125915537218028</f>
        <v>-0.72401433900365264</v>
      </c>
      <c r="C193">
        <f t="shared" ref="C193:C256" si="10">1*COS(B193)+0</f>
        <v>0.74915268500756382</v>
      </c>
      <c r="D193">
        <f t="shared" ref="D193:D256" si="11">1*SIN(B193)+0+0*COS(B193)</f>
        <v>-0.66239735396962285</v>
      </c>
    </row>
    <row r="194" spans="1:4" x14ac:dyDescent="0.35">
      <c r="A194">
        <v>194</v>
      </c>
      <c r="B194">
        <f t="shared" si="9"/>
        <v>-0.71142278528184955</v>
      </c>
      <c r="C194">
        <f t="shared" si="10"/>
        <v>0.7574336892251321</v>
      </c>
      <c r="D194">
        <f t="shared" si="11"/>
        <v>-0.65291209701368369</v>
      </c>
    </row>
    <row r="195" spans="1:4" x14ac:dyDescent="0.35">
      <c r="A195">
        <v>195</v>
      </c>
      <c r="B195">
        <f t="shared" si="9"/>
        <v>-0.69883123156004689</v>
      </c>
      <c r="C195">
        <f t="shared" si="10"/>
        <v>0.76559460601969409</v>
      </c>
      <c r="D195">
        <f t="shared" si="11"/>
        <v>-0.64332332402420278</v>
      </c>
    </row>
    <row r="196" spans="1:4" x14ac:dyDescent="0.35">
      <c r="A196">
        <v>196</v>
      </c>
      <c r="B196">
        <f t="shared" si="9"/>
        <v>-0.6862396778382438</v>
      </c>
      <c r="C196">
        <f t="shared" si="10"/>
        <v>0.77363414151763321</v>
      </c>
      <c r="D196">
        <f t="shared" si="11"/>
        <v>-0.63363255525444295</v>
      </c>
    </row>
    <row r="197" spans="1:4" x14ac:dyDescent="0.35">
      <c r="A197">
        <v>197</v>
      </c>
      <c r="B197">
        <f t="shared" si="9"/>
        <v>-0.67364812411644115</v>
      </c>
      <c r="C197">
        <f t="shared" si="10"/>
        <v>0.78155102108974517</v>
      </c>
      <c r="D197">
        <f t="shared" si="11"/>
        <v>-0.62384132712860307</v>
      </c>
    </row>
    <row r="198" spans="1:4" x14ac:dyDescent="0.35">
      <c r="A198">
        <v>198</v>
      </c>
      <c r="B198">
        <f t="shared" si="9"/>
        <v>-0.6610565703946385</v>
      </c>
      <c r="C198">
        <f t="shared" si="10"/>
        <v>0.78934398955332641</v>
      </c>
      <c r="D198">
        <f t="shared" si="11"/>
        <v>-0.61395119199822235</v>
      </c>
    </row>
    <row r="199" spans="1:4" x14ac:dyDescent="0.35">
      <c r="A199">
        <v>199</v>
      </c>
      <c r="B199">
        <f t="shared" si="9"/>
        <v>-0.6484650166728354</v>
      </c>
      <c r="C199">
        <f t="shared" si="10"/>
        <v>0.79701181137117627</v>
      </c>
      <c r="D199">
        <f t="shared" si="11"/>
        <v>-0.60396371789606418</v>
      </c>
    </row>
    <row r="200" spans="1:4" x14ac:dyDescent="0.35">
      <c r="A200">
        <v>200</v>
      </c>
      <c r="B200">
        <f t="shared" si="9"/>
        <v>-0.63587346295103275</v>
      </c>
      <c r="C200">
        <f t="shared" si="10"/>
        <v>0.80455327084748429</v>
      </c>
      <c r="D200">
        <f t="shared" si="11"/>
        <v>-0.59388048828751272</v>
      </c>
    </row>
    <row r="201" spans="1:4" x14ac:dyDescent="0.35">
      <c r="A201">
        <v>201</v>
      </c>
      <c r="B201">
        <f t="shared" si="9"/>
        <v>-0.6232819092292301</v>
      </c>
      <c r="C201">
        <f t="shared" si="10"/>
        <v>0.81196717232057491</v>
      </c>
      <c r="D201">
        <f t="shared" si="11"/>
        <v>-0.58370310181952068</v>
      </c>
    </row>
    <row r="202" spans="1:4" x14ac:dyDescent="0.35">
      <c r="A202">
        <v>202</v>
      </c>
      <c r="B202">
        <f t="shared" si="9"/>
        <v>-0.61069035550742701</v>
      </c>
      <c r="C202">
        <f t="shared" si="10"/>
        <v>0.81925234035247285</v>
      </c>
      <c r="D202">
        <f t="shared" si="11"/>
        <v>-0.57343317206715205</v>
      </c>
    </row>
    <row r="203" spans="1:4" x14ac:dyDescent="0.35">
      <c r="A203">
        <v>203</v>
      </c>
      <c r="B203">
        <f t="shared" si="9"/>
        <v>-0.59809880178562436</v>
      </c>
      <c r="C203">
        <f t="shared" si="10"/>
        <v>0.82640761991526213</v>
      </c>
      <c r="D203">
        <f t="shared" si="11"/>
        <v>-0.56307232727775902</v>
      </c>
    </row>
    <row r="204" spans="1:4" x14ac:dyDescent="0.35">
      <c r="A204">
        <v>204</v>
      </c>
      <c r="B204">
        <f t="shared" si="9"/>
        <v>-0.58550724806382171</v>
      </c>
      <c r="C204">
        <f t="shared" si="10"/>
        <v>0.83343187657421181</v>
      </c>
      <c r="D204">
        <f t="shared" si="11"/>
        <v>-0.55262221011282897</v>
      </c>
    </row>
    <row r="205" spans="1:4" x14ac:dyDescent="0.35">
      <c r="A205">
        <v>205</v>
      </c>
      <c r="B205">
        <f t="shared" si="9"/>
        <v>-0.57291569434201861</v>
      </c>
      <c r="C205">
        <f t="shared" si="10"/>
        <v>0.84032399666763458</v>
      </c>
      <c r="D205">
        <f t="shared" si="11"/>
        <v>-0.54208447738755017</v>
      </c>
    </row>
    <row r="206" spans="1:4" x14ac:dyDescent="0.35">
      <c r="A206">
        <v>206</v>
      </c>
      <c r="B206">
        <f t="shared" si="9"/>
        <v>-0.56032414062021596</v>
      </c>
      <c r="C206">
        <f t="shared" si="10"/>
        <v>0.84708288748345095</v>
      </c>
      <c r="D206">
        <f t="shared" si="11"/>
        <v>-0.53146079980813188</v>
      </c>
    </row>
    <row r="207" spans="1:4" x14ac:dyDescent="0.35">
      <c r="A207">
        <v>207</v>
      </c>
      <c r="B207">
        <f t="shared" si="9"/>
        <v>-0.54773258689841331</v>
      </c>
      <c r="C207">
        <f t="shared" si="10"/>
        <v>0.8537074774324358</v>
      </c>
      <c r="D207">
        <f t="shared" si="11"/>
        <v>-0.52075286170692059</v>
      </c>
    </row>
    <row r="208" spans="1:4" x14ac:dyDescent="0.35">
      <c r="A208">
        <v>208</v>
      </c>
      <c r="B208">
        <f t="shared" si="9"/>
        <v>-0.53514103317661021</v>
      </c>
      <c r="C208">
        <f t="shared" si="10"/>
        <v>0.86019671621811211</v>
      </c>
      <c r="D208">
        <f t="shared" si="11"/>
        <v>-0.50996236077535817</v>
      </c>
    </row>
    <row r="209" spans="1:4" x14ac:dyDescent="0.35">
      <c r="A209">
        <v>209</v>
      </c>
      <c r="B209">
        <f t="shared" si="9"/>
        <v>-0.52254947945480756</v>
      </c>
      <c r="C209">
        <f t="shared" si="10"/>
        <v>0.86654957500327034</v>
      </c>
      <c r="D209">
        <f t="shared" si="11"/>
        <v>-0.49909100779482252</v>
      </c>
    </row>
    <row r="210" spans="1:4" x14ac:dyDescent="0.35">
      <c r="A210">
        <v>210</v>
      </c>
      <c r="B210">
        <f t="shared" si="9"/>
        <v>-0.50995792573300491</v>
      </c>
      <c r="C210">
        <f t="shared" si="10"/>
        <v>0.87276504657308618</v>
      </c>
      <c r="D210">
        <f t="shared" si="11"/>
        <v>-0.48814052636538874</v>
      </c>
    </row>
    <row r="211" spans="1:4" x14ac:dyDescent="0.35">
      <c r="A211">
        <v>211</v>
      </c>
      <c r="B211">
        <f t="shared" si="9"/>
        <v>-0.49736637201120182</v>
      </c>
      <c r="C211">
        <f t="shared" si="10"/>
        <v>0.87884214549480955</v>
      </c>
      <c r="D211">
        <f t="shared" si="11"/>
        <v>-0.47711265263256231</v>
      </c>
    </row>
    <row r="212" spans="1:4" x14ac:dyDescent="0.35">
      <c r="A212">
        <v>212</v>
      </c>
      <c r="B212">
        <f t="shared" si="9"/>
        <v>-0.48477481828939917</v>
      </c>
      <c r="C212">
        <f t="shared" si="10"/>
        <v>0.88477990827399922</v>
      </c>
      <c r="D212">
        <f t="shared" si="11"/>
        <v>-0.46600913501202273</v>
      </c>
    </row>
    <row r="213" spans="1:4" x14ac:dyDescent="0.35">
      <c r="A213">
        <v>213</v>
      </c>
      <c r="B213">
        <f t="shared" si="9"/>
        <v>-0.47218326456759652</v>
      </c>
      <c r="C213">
        <f t="shared" si="10"/>
        <v>0.89057739350728138</v>
      </c>
      <c r="D213">
        <f t="shared" si="11"/>
        <v>-0.45483173391241832</v>
      </c>
    </row>
    <row r="214" spans="1:4" x14ac:dyDescent="0.35">
      <c r="A214">
        <v>214</v>
      </c>
      <c r="B214">
        <f t="shared" si="9"/>
        <v>-0.45959171084579342</v>
      </c>
      <c r="C214">
        <f t="shared" si="10"/>
        <v>0.89623368203160425</v>
      </c>
      <c r="D214">
        <f t="shared" si="11"/>
        <v>-0.44358222145626325</v>
      </c>
    </row>
    <row r="215" spans="1:4" x14ac:dyDescent="0.35">
      <c r="A215">
        <v>215</v>
      </c>
      <c r="B215">
        <f t="shared" si="9"/>
        <v>-0.44700015712399077</v>
      </c>
      <c r="C215">
        <f t="shared" si="10"/>
        <v>0.90174787706996573</v>
      </c>
      <c r="D215">
        <f t="shared" si="11"/>
        <v>-0.43226238119897725</v>
      </c>
    </row>
    <row r="216" spans="1:4" x14ac:dyDescent="0.35">
      <c r="A216">
        <v>216</v>
      </c>
      <c r="B216">
        <f t="shared" si="9"/>
        <v>-0.43440860340218812</v>
      </c>
      <c r="C216">
        <f t="shared" si="10"/>
        <v>0.907119104373595</v>
      </c>
      <c r="D216">
        <f t="shared" si="11"/>
        <v>-0.4208740078461094</v>
      </c>
    </row>
    <row r="217" spans="1:4" x14ac:dyDescent="0.35">
      <c r="A217">
        <v>217</v>
      </c>
      <c r="B217">
        <f t="shared" si="9"/>
        <v>-0.42181704968038503</v>
      </c>
      <c r="C217">
        <f t="shared" si="10"/>
        <v>0.91234651236055886</v>
      </c>
      <c r="D217">
        <f t="shared" si="11"/>
        <v>-0.40941890696879712</v>
      </c>
    </row>
    <row r="218" spans="1:4" x14ac:dyDescent="0.35">
      <c r="A218">
        <v>218</v>
      </c>
      <c r="B218">
        <f t="shared" si="9"/>
        <v>-0.40922549595858237</v>
      </c>
      <c r="C218">
        <f t="shared" si="10"/>
        <v>0.91742927225077642</v>
      </c>
      <c r="D218">
        <f t="shared" si="11"/>
        <v>-0.39789889471750334</v>
      </c>
    </row>
    <row r="219" spans="1:4" x14ac:dyDescent="0.35">
      <c r="A219">
        <v>219</v>
      </c>
      <c r="B219">
        <f t="shared" si="9"/>
        <v>-0.39663394223677972</v>
      </c>
      <c r="C219">
        <f t="shared" si="10"/>
        <v>0.92236657819741819</v>
      </c>
      <c r="D219">
        <f t="shared" si="11"/>
        <v>-0.38631579753407186</v>
      </c>
    </row>
    <row r="220" spans="1:4" x14ac:dyDescent="0.35">
      <c r="A220">
        <v>220</v>
      </c>
      <c r="B220">
        <f t="shared" si="9"/>
        <v>-0.38404238851497663</v>
      </c>
      <c r="C220">
        <f t="shared" si="10"/>
        <v>0.92715764741466955</v>
      </c>
      <c r="D220">
        <f t="shared" si="11"/>
        <v>-0.37467145186215534</v>
      </c>
    </row>
    <row r="221" spans="1:4" x14ac:dyDescent="0.35">
      <c r="A221">
        <v>221</v>
      </c>
      <c r="B221">
        <f t="shared" si="9"/>
        <v>-0.37145083479317398</v>
      </c>
      <c r="C221">
        <f t="shared" si="10"/>
        <v>0.93180172030183628</v>
      </c>
      <c r="D221">
        <f t="shared" si="11"/>
        <v>-0.3629677038560572</v>
      </c>
    </row>
    <row r="222" spans="1:4" x14ac:dyDescent="0.35">
      <c r="A222">
        <v>222</v>
      </c>
      <c r="B222">
        <f t="shared" si="9"/>
        <v>-0.35885928107137133</v>
      </c>
      <c r="C222">
        <f t="shared" si="10"/>
        <v>0.9362980605637774</v>
      </c>
      <c r="D222">
        <f t="shared" si="11"/>
        <v>-0.35120640908803058</v>
      </c>
    </row>
    <row r="223" spans="1:4" x14ac:dyDescent="0.35">
      <c r="A223">
        <v>223</v>
      </c>
      <c r="B223">
        <f t="shared" si="9"/>
        <v>-0.34626772734956823</v>
      </c>
      <c r="C223">
        <f t="shared" si="10"/>
        <v>0.94064595532763984</v>
      </c>
      <c r="D223">
        <f t="shared" si="11"/>
        <v>-0.3393894322540873</v>
      </c>
    </row>
    <row r="224" spans="1:4" x14ac:dyDescent="0.35">
      <c r="A224">
        <v>224</v>
      </c>
      <c r="B224">
        <f t="shared" si="9"/>
        <v>-0.33367617362776558</v>
      </c>
      <c r="C224">
        <f t="shared" si="10"/>
        <v>0.94484471525588132</v>
      </c>
      <c r="D224">
        <f t="shared" si="11"/>
        <v>-0.32751864687836102</v>
      </c>
    </row>
    <row r="225" spans="1:4" x14ac:dyDescent="0.35">
      <c r="A225">
        <v>225</v>
      </c>
      <c r="B225">
        <f t="shared" si="9"/>
        <v>-0.32108461990596293</v>
      </c>
      <c r="C225">
        <f t="shared" si="10"/>
        <v>0.94889367465556163</v>
      </c>
      <c r="D225">
        <f t="shared" si="11"/>
        <v>-0.31559593501606631</v>
      </c>
    </row>
    <row r="226" spans="1:4" x14ac:dyDescent="0.35">
      <c r="A226">
        <v>226</v>
      </c>
      <c r="B226">
        <f t="shared" si="9"/>
        <v>-0.30849306618415984</v>
      </c>
      <c r="C226">
        <f t="shared" si="10"/>
        <v>0.95279219158388506</v>
      </c>
      <c r="D226">
        <f t="shared" si="11"/>
        <v>-0.30362318695510926</v>
      </c>
    </row>
    <row r="227" spans="1:4" x14ac:dyDescent="0.35">
      <c r="A227">
        <v>227</v>
      </c>
      <c r="B227">
        <f t="shared" si="9"/>
        <v>-0.29590151246235719</v>
      </c>
      <c r="C227">
        <f t="shared" si="10"/>
        <v>0.9565396479499767</v>
      </c>
      <c r="D227">
        <f t="shared" si="11"/>
        <v>-0.29160230091639305</v>
      </c>
    </row>
    <row r="228" spans="1:4" x14ac:dyDescent="0.35">
      <c r="A228">
        <v>228</v>
      </c>
      <c r="B228">
        <f t="shared" si="9"/>
        <v>-0.28330995874055453</v>
      </c>
      <c r="C228">
        <f t="shared" si="10"/>
        <v>0.96013544961287856</v>
      </c>
      <c r="D228">
        <f t="shared" si="11"/>
        <v>-0.27953518275286143</v>
      </c>
    </row>
    <row r="229" spans="1:4" x14ac:dyDescent="0.35">
      <c r="A229">
        <v>229</v>
      </c>
      <c r="B229">
        <f t="shared" si="9"/>
        <v>-0.27071840501875144</v>
      </c>
      <c r="C229">
        <f t="shared" si="10"/>
        <v>0.96357902647574722</v>
      </c>
      <c r="D229">
        <f t="shared" si="11"/>
        <v>-0.26742374564733634</v>
      </c>
    </row>
    <row r="230" spans="1:4" x14ac:dyDescent="0.35">
      <c r="A230">
        <v>230</v>
      </c>
      <c r="B230">
        <f t="shared" si="9"/>
        <v>-0.25812685129694879</v>
      </c>
      <c r="C230">
        <f t="shared" si="10"/>
        <v>0.96686983257623993</v>
      </c>
      <c r="D230">
        <f t="shared" si="11"/>
        <v>-0.25526990980919356</v>
      </c>
    </row>
    <row r="231" spans="1:4" x14ac:dyDescent="0.35">
      <c r="A231">
        <v>231</v>
      </c>
      <c r="B231">
        <f t="shared" si="9"/>
        <v>-0.24553529757514614</v>
      </c>
      <c r="C231">
        <f t="shared" si="10"/>
        <v>0.97000734617307449</v>
      </c>
      <c r="D231">
        <f t="shared" si="11"/>
        <v>-0.24307560216992019</v>
      </c>
    </row>
    <row r="232" spans="1:4" x14ac:dyDescent="0.35">
      <c r="A232">
        <v>232</v>
      </c>
      <c r="B232">
        <f t="shared" si="9"/>
        <v>-0.23294374385334304</v>
      </c>
      <c r="C232">
        <f t="shared" si="10"/>
        <v>0.97299106982874872</v>
      </c>
      <c r="D232">
        <f t="shared" si="11"/>
        <v>-0.23084275607761018</v>
      </c>
    </row>
    <row r="233" spans="1:4" x14ac:dyDescent="0.35">
      <c r="A233">
        <v>233</v>
      </c>
      <c r="B233">
        <f t="shared" si="9"/>
        <v>-0.22035219013154039</v>
      </c>
      <c r="C233">
        <f t="shared" si="10"/>
        <v>0.97582053048840656</v>
      </c>
      <c r="D233">
        <f t="shared" si="11"/>
        <v>-0.21857331099044294</v>
      </c>
    </row>
    <row r="234" spans="1:4" x14ac:dyDescent="0.35">
      <c r="A234">
        <v>234</v>
      </c>
      <c r="B234">
        <f t="shared" si="9"/>
        <v>-0.20776063640973774</v>
      </c>
      <c r="C234">
        <f t="shared" si="10"/>
        <v>0.97849527955483873</v>
      </c>
      <c r="D234">
        <f t="shared" si="11"/>
        <v>-0.206269212169189</v>
      </c>
    </row>
    <row r="235" spans="1:4" x14ac:dyDescent="0.35">
      <c r="A235">
        <v>235</v>
      </c>
      <c r="B235">
        <f t="shared" si="9"/>
        <v>-0.19516908268793465</v>
      </c>
      <c r="C235">
        <f t="shared" si="10"/>
        <v>0.9810148929596062</v>
      </c>
      <c r="D235">
        <f t="shared" si="11"/>
        <v>-0.1939324103687996</v>
      </c>
    </row>
    <row r="236" spans="1:4" x14ac:dyDescent="0.35">
      <c r="A236">
        <v>236</v>
      </c>
      <c r="B236">
        <f t="shared" si="9"/>
        <v>-0.182577528966132</v>
      </c>
      <c r="C236">
        <f t="shared" si="10"/>
        <v>0.98337897123027274</v>
      </c>
      <c r="D236">
        <f t="shared" si="11"/>
        <v>-0.18156486152912546</v>
      </c>
    </row>
    <row r="237" spans="1:4" x14ac:dyDescent="0.35">
      <c r="A237">
        <v>237</v>
      </c>
      <c r="B237">
        <f t="shared" si="9"/>
        <v>-0.16998597524432935</v>
      </c>
      <c r="C237">
        <f t="shared" si="10"/>
        <v>0.98558713955374089</v>
      </c>
      <c r="D237">
        <f t="shared" si="11"/>
        <v>-0.16916852646480929</v>
      </c>
    </row>
    <row r="238" spans="1:4" x14ac:dyDescent="0.35">
      <c r="A238">
        <v>238</v>
      </c>
      <c r="B238">
        <f t="shared" si="9"/>
        <v>-0.15739442152252625</v>
      </c>
      <c r="C238">
        <f t="shared" si="10"/>
        <v>0.98763904783567602</v>
      </c>
      <c r="D238">
        <f t="shared" si="11"/>
        <v>-0.15674537055440954</v>
      </c>
    </row>
    <row r="239" spans="1:4" x14ac:dyDescent="0.35">
      <c r="A239">
        <v>239</v>
      </c>
      <c r="B239">
        <f t="shared" si="9"/>
        <v>-0.1448028678007236</v>
      </c>
      <c r="C239">
        <f t="shared" si="10"/>
        <v>0.98953437075601203</v>
      </c>
      <c r="D239">
        <f t="shared" si="11"/>
        <v>-0.14429736342880053</v>
      </c>
    </row>
    <row r="240" spans="1:4" x14ac:dyDescent="0.35">
      <c r="A240">
        <v>240</v>
      </c>
      <c r="B240">
        <f t="shared" si="9"/>
        <v>-0.13221131407892095</v>
      </c>
      <c r="C240">
        <f t="shared" si="10"/>
        <v>0.99127280782052929</v>
      </c>
      <c r="D240">
        <f t="shared" si="11"/>
        <v>-0.13182647865889446</v>
      </c>
    </row>
    <row r="241" spans="1:4" x14ac:dyDescent="0.35">
      <c r="A241">
        <v>241</v>
      </c>
      <c r="B241">
        <f t="shared" si="9"/>
        <v>-0.11961976035711785</v>
      </c>
      <c r="C241">
        <f t="shared" si="10"/>
        <v>0.99285408340849701</v>
      </c>
      <c r="D241">
        <f t="shared" si="11"/>
        <v>-0.11933469344274253</v>
      </c>
    </row>
    <row r="242" spans="1:4" x14ac:dyDescent="0.35">
      <c r="A242">
        <v>242</v>
      </c>
      <c r="B242">
        <f t="shared" si="9"/>
        <v>-0.1070282066353152</v>
      </c>
      <c r="C242">
        <f t="shared" si="10"/>
        <v>0.99427794681637061</v>
      </c>
      <c r="D242">
        <f t="shared" si="11"/>
        <v>-0.1068239882920613</v>
      </c>
    </row>
    <row r="243" spans="1:4" x14ac:dyDescent="0.35">
      <c r="A243">
        <v>243</v>
      </c>
      <c r="B243">
        <f t="shared" si="9"/>
        <v>-9.4436652913512553E-2</v>
      </c>
      <c r="C243">
        <f t="shared" si="10"/>
        <v>0.99554417229754077</v>
      </c>
      <c r="D243">
        <f t="shared" si="11"/>
        <v>-9.4296346718229507E-2</v>
      </c>
    </row>
    <row r="244" spans="1:4" x14ac:dyDescent="0.35">
      <c r="A244">
        <v>244</v>
      </c>
      <c r="B244">
        <f t="shared" si="9"/>
        <v>-8.1845099191709458E-2</v>
      </c>
      <c r="C244">
        <f t="shared" si="10"/>
        <v>0.99665255909812334</v>
      </c>
      <c r="D244">
        <f t="shared" si="11"/>
        <v>-8.1753754917813268E-2</v>
      </c>
    </row>
    <row r="245" spans="1:4" x14ac:dyDescent="0.35">
      <c r="A245">
        <v>245</v>
      </c>
      <c r="B245">
        <f t="shared" si="9"/>
        <v>-6.9253545469906808E-2</v>
      </c>
      <c r="C245">
        <f t="shared" si="10"/>
        <v>0.99760293148878842</v>
      </c>
      <c r="D245">
        <f t="shared" si="11"/>
        <v>-6.919820145766567E-2</v>
      </c>
    </row>
    <row r="246" spans="1:4" x14ac:dyDescent="0.35">
      <c r="A246">
        <v>246</v>
      </c>
      <c r="B246">
        <f t="shared" si="9"/>
        <v>-5.6661991748104157E-2</v>
      </c>
      <c r="C246">
        <f t="shared" si="10"/>
        <v>0.99839513879262165</v>
      </c>
      <c r="D246">
        <f t="shared" si="11"/>
        <v>-5.6631676959646479E-2</v>
      </c>
    </row>
    <row r="247" spans="1:4" x14ac:dyDescent="0.35">
      <c r="A247">
        <v>247</v>
      </c>
      <c r="B247">
        <f t="shared" si="9"/>
        <v>-4.4070438026301062E-2</v>
      </c>
      <c r="C247">
        <f t="shared" si="10"/>
        <v>0.99902905540901266</v>
      </c>
      <c r="D247">
        <f t="shared" si="11"/>
        <v>-4.4056173785020115E-2</v>
      </c>
    </row>
    <row r="248" spans="1:4" x14ac:dyDescent="0.35">
      <c r="A248">
        <v>248</v>
      </c>
      <c r="B248">
        <f t="shared" si="9"/>
        <v>-3.1478884304498411E-2</v>
      </c>
      <c r="C248">
        <f t="shared" si="10"/>
        <v>0.99950458083356886</v>
      </c>
      <c r="D248">
        <f t="shared" si="11"/>
        <v>-3.1473685718577782E-2</v>
      </c>
    </row>
    <row r="249" spans="1:4" x14ac:dyDescent="0.35">
      <c r="A249">
        <v>249</v>
      </c>
      <c r="B249">
        <f t="shared" si="9"/>
        <v>-1.888733058269576E-2</v>
      </c>
      <c r="C249">
        <f t="shared" si="10"/>
        <v>0.9998216396740498</v>
      </c>
      <c r="D249">
        <f t="shared" si="11"/>
        <v>-1.8886207652529921E-2</v>
      </c>
    </row>
    <row r="250" spans="1:4" x14ac:dyDescent="0.35">
      <c r="A250">
        <v>250</v>
      </c>
      <c r="B250">
        <f t="shared" si="9"/>
        <v>-6.2957768608926656E-3</v>
      </c>
      <c r="C250">
        <f t="shared" si="10"/>
        <v>0.99998018166232039</v>
      </c>
      <c r="D250">
        <f t="shared" si="11"/>
        <v>-6.2957352702271195E-3</v>
      </c>
    </row>
    <row r="251" spans="1:4" x14ac:dyDescent="0.35">
      <c r="A251">
        <v>251</v>
      </c>
      <c r="B251">
        <f t="shared" si="9"/>
        <v>6.2957768609099851E-3</v>
      </c>
      <c r="C251">
        <f t="shared" si="10"/>
        <v>0.99998018166232028</v>
      </c>
      <c r="D251">
        <f t="shared" si="11"/>
        <v>6.295735270244439E-3</v>
      </c>
    </row>
    <row r="252" spans="1:4" x14ac:dyDescent="0.35">
      <c r="A252">
        <v>252</v>
      </c>
      <c r="B252">
        <f t="shared" si="9"/>
        <v>1.8887330582712636E-2</v>
      </c>
      <c r="C252">
        <f t="shared" si="10"/>
        <v>0.99982163967404947</v>
      </c>
      <c r="D252">
        <f t="shared" si="11"/>
        <v>1.8886207652546793E-2</v>
      </c>
    </row>
    <row r="253" spans="1:4" x14ac:dyDescent="0.35">
      <c r="A253">
        <v>253</v>
      </c>
      <c r="B253">
        <f t="shared" si="9"/>
        <v>3.1478884304515731E-2</v>
      </c>
      <c r="C253">
        <f t="shared" si="10"/>
        <v>0.9995045808335683</v>
      </c>
      <c r="D253">
        <f t="shared" si="11"/>
        <v>3.1473685718595094E-2</v>
      </c>
    </row>
    <row r="254" spans="1:4" x14ac:dyDescent="0.35">
      <c r="A254">
        <v>254</v>
      </c>
      <c r="B254">
        <f t="shared" si="9"/>
        <v>4.4070438026318381E-2</v>
      </c>
      <c r="C254">
        <f t="shared" si="10"/>
        <v>0.99902905540901188</v>
      </c>
      <c r="D254">
        <f t="shared" si="11"/>
        <v>4.4056173785037421E-2</v>
      </c>
    </row>
    <row r="255" spans="1:4" x14ac:dyDescent="0.35">
      <c r="A255">
        <v>255</v>
      </c>
      <c r="B255">
        <f t="shared" si="9"/>
        <v>5.6661991748121032E-2</v>
      </c>
      <c r="C255">
        <f t="shared" si="10"/>
        <v>0.99839513879262065</v>
      </c>
      <c r="D255">
        <f t="shared" si="11"/>
        <v>5.6631676959663327E-2</v>
      </c>
    </row>
    <row r="256" spans="1:4" x14ac:dyDescent="0.35">
      <c r="A256">
        <v>256</v>
      </c>
      <c r="B256">
        <f t="shared" si="9"/>
        <v>6.9253545469924127E-2</v>
      </c>
      <c r="C256">
        <f t="shared" si="10"/>
        <v>0.9976029314887872</v>
      </c>
      <c r="D256">
        <f t="shared" si="11"/>
        <v>6.9198201457682948E-2</v>
      </c>
    </row>
    <row r="257" spans="1:4" x14ac:dyDescent="0.35">
      <c r="A257">
        <v>257</v>
      </c>
      <c r="B257">
        <f t="shared" ref="B257:B320" si="12">-3.14159265358979+(A257-1)*0.0125915537218028</f>
        <v>8.1845099191726778E-2</v>
      </c>
      <c r="C257">
        <f t="shared" ref="C257:C320" si="13">1*COS(B257)+0</f>
        <v>0.99665255909812189</v>
      </c>
      <c r="D257">
        <f t="shared" ref="D257:D320" si="14">1*SIN(B257)+0+0*COS(B257)</f>
        <v>8.1753754917830532E-2</v>
      </c>
    </row>
    <row r="258" spans="1:4" x14ac:dyDescent="0.35">
      <c r="A258">
        <v>258</v>
      </c>
      <c r="B258">
        <f t="shared" si="12"/>
        <v>9.4436652913529429E-2</v>
      </c>
      <c r="C258">
        <f t="shared" si="13"/>
        <v>0.99554417229753911</v>
      </c>
      <c r="D258">
        <f t="shared" si="14"/>
        <v>9.4296346718246313E-2</v>
      </c>
    </row>
    <row r="259" spans="1:4" x14ac:dyDescent="0.35">
      <c r="A259">
        <v>259</v>
      </c>
      <c r="B259">
        <f t="shared" si="12"/>
        <v>0.10702820663533252</v>
      </c>
      <c r="C259">
        <f t="shared" si="13"/>
        <v>0.99427794681636883</v>
      </c>
      <c r="D259">
        <f t="shared" si="14"/>
        <v>0.10682398829207852</v>
      </c>
    </row>
    <row r="260" spans="1:4" x14ac:dyDescent="0.35">
      <c r="A260">
        <v>260</v>
      </c>
      <c r="B260">
        <f t="shared" si="12"/>
        <v>0.11961976035713517</v>
      </c>
      <c r="C260">
        <f t="shared" si="13"/>
        <v>0.9928540834084949</v>
      </c>
      <c r="D260">
        <f t="shared" si="14"/>
        <v>0.11933469344275972</v>
      </c>
    </row>
    <row r="261" spans="1:4" x14ac:dyDescent="0.35">
      <c r="A261">
        <v>261</v>
      </c>
      <c r="B261">
        <f t="shared" si="12"/>
        <v>0.13221131407893782</v>
      </c>
      <c r="C261">
        <f t="shared" si="13"/>
        <v>0.99127280782052707</v>
      </c>
      <c r="D261">
        <f t="shared" si="14"/>
        <v>0.13182647865891117</v>
      </c>
    </row>
    <row r="262" spans="1:4" x14ac:dyDescent="0.35">
      <c r="A262">
        <v>262</v>
      </c>
      <c r="B262">
        <f t="shared" si="12"/>
        <v>0.14480286780074092</v>
      </c>
      <c r="C262">
        <f t="shared" si="13"/>
        <v>0.98953437075600947</v>
      </c>
      <c r="D262">
        <f t="shared" si="14"/>
        <v>0.14429736342881769</v>
      </c>
    </row>
    <row r="263" spans="1:4" x14ac:dyDescent="0.35">
      <c r="A263">
        <v>263</v>
      </c>
      <c r="B263">
        <f t="shared" si="12"/>
        <v>0.15739442152254357</v>
      </c>
      <c r="C263">
        <f t="shared" si="13"/>
        <v>0.98763904783567336</v>
      </c>
      <c r="D263">
        <f t="shared" si="14"/>
        <v>0.15674537055442664</v>
      </c>
    </row>
    <row r="264" spans="1:4" x14ac:dyDescent="0.35">
      <c r="A264">
        <v>264</v>
      </c>
      <c r="B264">
        <f t="shared" si="12"/>
        <v>0.16998597524434622</v>
      </c>
      <c r="C264">
        <f t="shared" si="13"/>
        <v>0.985587139553738</v>
      </c>
      <c r="D264">
        <f t="shared" si="14"/>
        <v>0.16916852646482591</v>
      </c>
    </row>
    <row r="265" spans="1:4" x14ac:dyDescent="0.35">
      <c r="A265">
        <v>265</v>
      </c>
      <c r="B265">
        <f t="shared" si="12"/>
        <v>0.18257752896614932</v>
      </c>
      <c r="C265">
        <f t="shared" si="13"/>
        <v>0.98337897123026952</v>
      </c>
      <c r="D265">
        <f t="shared" si="14"/>
        <v>0.1815648615291425</v>
      </c>
    </row>
    <row r="266" spans="1:4" x14ac:dyDescent="0.35">
      <c r="A266">
        <v>266</v>
      </c>
      <c r="B266">
        <f t="shared" si="12"/>
        <v>0.19516908268795197</v>
      </c>
      <c r="C266">
        <f t="shared" si="13"/>
        <v>0.98101489295960276</v>
      </c>
      <c r="D266">
        <f t="shared" si="14"/>
        <v>0.19393241036881659</v>
      </c>
    </row>
    <row r="267" spans="1:4" x14ac:dyDescent="0.35">
      <c r="A267">
        <v>267</v>
      </c>
      <c r="B267">
        <f t="shared" si="12"/>
        <v>0.20776063640975462</v>
      </c>
      <c r="C267">
        <f t="shared" si="13"/>
        <v>0.97849527955483528</v>
      </c>
      <c r="D267">
        <f t="shared" si="14"/>
        <v>0.20626921216920552</v>
      </c>
    </row>
    <row r="268" spans="1:4" x14ac:dyDescent="0.35">
      <c r="A268">
        <v>268</v>
      </c>
      <c r="B268">
        <f t="shared" si="12"/>
        <v>0.22035219013155771</v>
      </c>
      <c r="C268">
        <f t="shared" si="13"/>
        <v>0.97582053048840278</v>
      </c>
      <c r="D268">
        <f t="shared" si="14"/>
        <v>0.21857331099045985</v>
      </c>
    </row>
    <row r="269" spans="1:4" x14ac:dyDescent="0.35">
      <c r="A269">
        <v>269</v>
      </c>
      <c r="B269">
        <f t="shared" si="12"/>
        <v>0.23294374385336036</v>
      </c>
      <c r="C269">
        <f t="shared" si="13"/>
        <v>0.97299106982874473</v>
      </c>
      <c r="D269">
        <f t="shared" si="14"/>
        <v>0.23084275607762703</v>
      </c>
    </row>
    <row r="270" spans="1:4" x14ac:dyDescent="0.35">
      <c r="A270">
        <v>270</v>
      </c>
      <c r="B270">
        <f t="shared" si="12"/>
        <v>0.24553529757516301</v>
      </c>
      <c r="C270">
        <f t="shared" si="13"/>
        <v>0.97000734617307038</v>
      </c>
      <c r="D270">
        <f t="shared" si="14"/>
        <v>0.24307560216993654</v>
      </c>
    </row>
    <row r="271" spans="1:4" x14ac:dyDescent="0.35">
      <c r="A271">
        <v>271</v>
      </c>
      <c r="B271">
        <f t="shared" si="12"/>
        <v>0.25812685129696611</v>
      </c>
      <c r="C271">
        <f t="shared" si="13"/>
        <v>0.96686983257623549</v>
      </c>
      <c r="D271">
        <f t="shared" si="14"/>
        <v>0.25526990980921033</v>
      </c>
    </row>
    <row r="272" spans="1:4" x14ac:dyDescent="0.35">
      <c r="A272">
        <v>272</v>
      </c>
      <c r="B272">
        <f t="shared" si="12"/>
        <v>0.27071840501876876</v>
      </c>
      <c r="C272">
        <f t="shared" si="13"/>
        <v>0.96357902647574256</v>
      </c>
      <c r="D272">
        <f t="shared" si="14"/>
        <v>0.267423745647353</v>
      </c>
    </row>
    <row r="273" spans="1:4" x14ac:dyDescent="0.35">
      <c r="A273">
        <v>273</v>
      </c>
      <c r="B273">
        <f t="shared" si="12"/>
        <v>0.28330995874057141</v>
      </c>
      <c r="C273">
        <f t="shared" si="13"/>
        <v>0.96013544961287378</v>
      </c>
      <c r="D273">
        <f t="shared" si="14"/>
        <v>0.27953518275287759</v>
      </c>
    </row>
    <row r="274" spans="1:4" x14ac:dyDescent="0.35">
      <c r="A274">
        <v>274</v>
      </c>
      <c r="B274">
        <f t="shared" si="12"/>
        <v>0.29590151246237451</v>
      </c>
      <c r="C274">
        <f t="shared" si="13"/>
        <v>0.95653964794997159</v>
      </c>
      <c r="D274">
        <f t="shared" si="14"/>
        <v>0.29160230091640965</v>
      </c>
    </row>
    <row r="275" spans="1:4" x14ac:dyDescent="0.35">
      <c r="A275">
        <v>275</v>
      </c>
      <c r="B275">
        <f t="shared" si="12"/>
        <v>0.30849306618417716</v>
      </c>
      <c r="C275">
        <f t="shared" si="13"/>
        <v>0.95279219158387984</v>
      </c>
      <c r="D275">
        <f t="shared" si="14"/>
        <v>0.3036231869551258</v>
      </c>
    </row>
    <row r="276" spans="1:4" x14ac:dyDescent="0.35">
      <c r="A276">
        <v>276</v>
      </c>
      <c r="B276">
        <f t="shared" si="12"/>
        <v>0.32108461990597981</v>
      </c>
      <c r="C276">
        <f t="shared" si="13"/>
        <v>0.9488936746555563</v>
      </c>
      <c r="D276">
        <f t="shared" si="14"/>
        <v>0.3155959350160823</v>
      </c>
    </row>
    <row r="277" spans="1:4" x14ac:dyDescent="0.35">
      <c r="A277">
        <v>277</v>
      </c>
      <c r="B277">
        <f t="shared" si="12"/>
        <v>0.3336761736277829</v>
      </c>
      <c r="C277">
        <f t="shared" si="13"/>
        <v>0.94484471525587566</v>
      </c>
      <c r="D277">
        <f t="shared" si="14"/>
        <v>0.3275186468783774</v>
      </c>
    </row>
    <row r="278" spans="1:4" x14ac:dyDescent="0.35">
      <c r="A278">
        <v>278</v>
      </c>
      <c r="B278">
        <f t="shared" si="12"/>
        <v>0.34626772734958555</v>
      </c>
      <c r="C278">
        <f t="shared" si="13"/>
        <v>0.94064595532763395</v>
      </c>
      <c r="D278">
        <f t="shared" si="14"/>
        <v>0.33938943225410362</v>
      </c>
    </row>
    <row r="279" spans="1:4" x14ac:dyDescent="0.35">
      <c r="A279">
        <v>279</v>
      </c>
      <c r="B279">
        <f t="shared" si="12"/>
        <v>0.3588592810713882</v>
      </c>
      <c r="C279">
        <f t="shared" si="13"/>
        <v>0.93629806056377141</v>
      </c>
      <c r="D279">
        <f t="shared" si="14"/>
        <v>0.35120640908804635</v>
      </c>
    </row>
    <row r="280" spans="1:4" x14ac:dyDescent="0.35">
      <c r="A280">
        <v>280</v>
      </c>
      <c r="B280">
        <f t="shared" si="12"/>
        <v>0.3714508347931913</v>
      </c>
      <c r="C280">
        <f t="shared" si="13"/>
        <v>0.93180172030183006</v>
      </c>
      <c r="D280">
        <f t="shared" si="14"/>
        <v>0.36296770385607335</v>
      </c>
    </row>
    <row r="281" spans="1:4" x14ac:dyDescent="0.35">
      <c r="A281">
        <v>281</v>
      </c>
      <c r="B281">
        <f t="shared" si="12"/>
        <v>0.38404238851499395</v>
      </c>
      <c r="C281">
        <f t="shared" si="13"/>
        <v>0.927157647414663</v>
      </c>
      <c r="D281">
        <f t="shared" si="14"/>
        <v>0.37467145186217138</v>
      </c>
    </row>
    <row r="282" spans="1:4" x14ac:dyDescent="0.35">
      <c r="A282">
        <v>282</v>
      </c>
      <c r="B282">
        <f t="shared" si="12"/>
        <v>0.3966339422367966</v>
      </c>
      <c r="C282">
        <f t="shared" si="13"/>
        <v>0.92236657819741175</v>
      </c>
      <c r="D282">
        <f t="shared" si="14"/>
        <v>0.3863157975340874</v>
      </c>
    </row>
    <row r="283" spans="1:4" x14ac:dyDescent="0.35">
      <c r="A283">
        <v>283</v>
      </c>
      <c r="B283">
        <f t="shared" si="12"/>
        <v>0.40922549595859969</v>
      </c>
      <c r="C283">
        <f t="shared" si="13"/>
        <v>0.91742927225076953</v>
      </c>
      <c r="D283">
        <f t="shared" si="14"/>
        <v>0.39789889471751921</v>
      </c>
    </row>
    <row r="284" spans="1:4" x14ac:dyDescent="0.35">
      <c r="A284">
        <v>284</v>
      </c>
      <c r="B284">
        <f t="shared" si="12"/>
        <v>0.42181704968040235</v>
      </c>
      <c r="C284">
        <f t="shared" si="13"/>
        <v>0.91234651236055175</v>
      </c>
      <c r="D284">
        <f t="shared" si="14"/>
        <v>0.40941890696881295</v>
      </c>
    </row>
    <row r="285" spans="1:4" x14ac:dyDescent="0.35">
      <c r="A285">
        <v>285</v>
      </c>
      <c r="B285">
        <f t="shared" si="12"/>
        <v>0.434408603402205</v>
      </c>
      <c r="C285">
        <f t="shared" si="13"/>
        <v>0.90711910437358789</v>
      </c>
      <c r="D285">
        <f t="shared" si="14"/>
        <v>0.42087400784612472</v>
      </c>
    </row>
    <row r="286" spans="1:4" x14ac:dyDescent="0.35">
      <c r="A286">
        <v>286</v>
      </c>
      <c r="B286">
        <f t="shared" si="12"/>
        <v>0.44700015712400809</v>
      </c>
      <c r="C286">
        <f t="shared" si="13"/>
        <v>0.90174787706995829</v>
      </c>
      <c r="D286">
        <f t="shared" si="14"/>
        <v>0.43226238119899291</v>
      </c>
    </row>
    <row r="287" spans="1:4" x14ac:dyDescent="0.35">
      <c r="A287">
        <v>287</v>
      </c>
      <c r="B287">
        <f t="shared" si="12"/>
        <v>0.45959171084581074</v>
      </c>
      <c r="C287">
        <f t="shared" si="13"/>
        <v>0.89623368203159648</v>
      </c>
      <c r="D287">
        <f t="shared" si="14"/>
        <v>0.44358222145627879</v>
      </c>
    </row>
    <row r="288" spans="1:4" x14ac:dyDescent="0.35">
      <c r="A288">
        <v>288</v>
      </c>
      <c r="B288">
        <f t="shared" si="12"/>
        <v>0.47218326456761339</v>
      </c>
      <c r="C288">
        <f t="shared" si="13"/>
        <v>0.89057739350727372</v>
      </c>
      <c r="D288">
        <f t="shared" si="14"/>
        <v>0.45483173391243337</v>
      </c>
    </row>
    <row r="289" spans="1:4" x14ac:dyDescent="0.35">
      <c r="A289">
        <v>289</v>
      </c>
      <c r="B289">
        <f t="shared" si="12"/>
        <v>0.48477481828941649</v>
      </c>
      <c r="C289">
        <f t="shared" si="13"/>
        <v>0.88477990827399111</v>
      </c>
      <c r="D289">
        <f t="shared" si="14"/>
        <v>0.46600913501203806</v>
      </c>
    </row>
    <row r="290" spans="1:4" x14ac:dyDescent="0.35">
      <c r="A290">
        <v>290</v>
      </c>
      <c r="B290">
        <f t="shared" si="12"/>
        <v>0.49736637201121914</v>
      </c>
      <c r="C290">
        <f t="shared" si="13"/>
        <v>0.87884214549480122</v>
      </c>
      <c r="D290">
        <f t="shared" si="14"/>
        <v>0.47711265263257752</v>
      </c>
    </row>
    <row r="291" spans="1:4" x14ac:dyDescent="0.35">
      <c r="A291">
        <v>291</v>
      </c>
      <c r="B291">
        <f t="shared" si="12"/>
        <v>0.50995792573302179</v>
      </c>
      <c r="C291">
        <f t="shared" si="13"/>
        <v>0.87276504657307785</v>
      </c>
      <c r="D291">
        <f t="shared" si="14"/>
        <v>0.48814052636540345</v>
      </c>
    </row>
    <row r="292" spans="1:4" x14ac:dyDescent="0.35">
      <c r="A292">
        <v>292</v>
      </c>
      <c r="B292">
        <f t="shared" si="12"/>
        <v>0.52254947945482488</v>
      </c>
      <c r="C292">
        <f t="shared" si="13"/>
        <v>0.86654957500326169</v>
      </c>
      <c r="D292">
        <f t="shared" si="14"/>
        <v>0.49909100779483756</v>
      </c>
    </row>
    <row r="293" spans="1:4" x14ac:dyDescent="0.35">
      <c r="A293">
        <v>293</v>
      </c>
      <c r="B293">
        <f t="shared" si="12"/>
        <v>0.53514103317662753</v>
      </c>
      <c r="C293">
        <f t="shared" si="13"/>
        <v>0.86019671621810334</v>
      </c>
      <c r="D293">
        <f t="shared" si="14"/>
        <v>0.50996236077537316</v>
      </c>
    </row>
    <row r="294" spans="1:4" x14ac:dyDescent="0.35">
      <c r="A294">
        <v>294</v>
      </c>
      <c r="B294">
        <f t="shared" si="12"/>
        <v>0.54773258689843018</v>
      </c>
      <c r="C294">
        <f t="shared" si="13"/>
        <v>0.85370747743242703</v>
      </c>
      <c r="D294">
        <f t="shared" si="14"/>
        <v>0.52075286170693491</v>
      </c>
    </row>
    <row r="295" spans="1:4" x14ac:dyDescent="0.35">
      <c r="A295">
        <v>295</v>
      </c>
      <c r="B295">
        <f t="shared" si="12"/>
        <v>0.56032414062023328</v>
      </c>
      <c r="C295">
        <f t="shared" si="13"/>
        <v>0.84708288748344174</v>
      </c>
      <c r="D295">
        <f t="shared" si="14"/>
        <v>0.53146079980814653</v>
      </c>
    </row>
    <row r="296" spans="1:4" x14ac:dyDescent="0.35">
      <c r="A296">
        <v>296</v>
      </c>
      <c r="B296">
        <f t="shared" si="12"/>
        <v>0.57291569434203593</v>
      </c>
      <c r="C296">
        <f t="shared" si="13"/>
        <v>0.84032399666762514</v>
      </c>
      <c r="D296">
        <f t="shared" si="14"/>
        <v>0.54208447738756471</v>
      </c>
    </row>
    <row r="297" spans="1:4" x14ac:dyDescent="0.35">
      <c r="A297">
        <v>297</v>
      </c>
      <c r="B297">
        <f t="shared" si="12"/>
        <v>0.58550724806383858</v>
      </c>
      <c r="C297">
        <f t="shared" si="13"/>
        <v>0.83343187657420248</v>
      </c>
      <c r="D297">
        <f t="shared" si="14"/>
        <v>0.55262221011284307</v>
      </c>
    </row>
    <row r="298" spans="1:4" x14ac:dyDescent="0.35">
      <c r="A298">
        <v>298</v>
      </c>
      <c r="B298">
        <f t="shared" si="12"/>
        <v>0.59809880178564168</v>
      </c>
      <c r="C298">
        <f t="shared" si="13"/>
        <v>0.82640761991525236</v>
      </c>
      <c r="D298">
        <f t="shared" si="14"/>
        <v>0.56307232727777323</v>
      </c>
    </row>
    <row r="299" spans="1:4" x14ac:dyDescent="0.35">
      <c r="A299">
        <v>299</v>
      </c>
      <c r="B299">
        <f t="shared" si="12"/>
        <v>0.61069035550744433</v>
      </c>
      <c r="C299">
        <f t="shared" si="13"/>
        <v>0.81925234035246286</v>
      </c>
      <c r="D299">
        <f t="shared" si="14"/>
        <v>0.57343317206716626</v>
      </c>
    </row>
    <row r="300" spans="1:4" x14ac:dyDescent="0.35">
      <c r="A300">
        <v>300</v>
      </c>
      <c r="B300">
        <f t="shared" si="12"/>
        <v>0.62328190922924698</v>
      </c>
      <c r="C300">
        <f t="shared" si="13"/>
        <v>0.81196717232056503</v>
      </c>
      <c r="D300">
        <f t="shared" si="14"/>
        <v>0.58370310181953444</v>
      </c>
    </row>
    <row r="301" spans="1:4" x14ac:dyDescent="0.35">
      <c r="A301">
        <v>301</v>
      </c>
      <c r="B301">
        <f t="shared" si="12"/>
        <v>0.63587346295105007</v>
      </c>
      <c r="C301">
        <f t="shared" si="13"/>
        <v>0.80455327084747397</v>
      </c>
      <c r="D301">
        <f t="shared" si="14"/>
        <v>0.59388048828752671</v>
      </c>
    </row>
    <row r="302" spans="1:4" x14ac:dyDescent="0.35">
      <c r="A302">
        <v>302</v>
      </c>
      <c r="B302">
        <f t="shared" si="12"/>
        <v>0.64846501667285272</v>
      </c>
      <c r="C302">
        <f t="shared" si="13"/>
        <v>0.79701181137116583</v>
      </c>
      <c r="D302">
        <f t="shared" si="14"/>
        <v>0.60396371789607795</v>
      </c>
    </row>
    <row r="303" spans="1:4" x14ac:dyDescent="0.35">
      <c r="A303">
        <v>303</v>
      </c>
      <c r="B303">
        <f t="shared" si="12"/>
        <v>0.66105657039465537</v>
      </c>
      <c r="C303">
        <f t="shared" si="13"/>
        <v>0.78934398955331608</v>
      </c>
      <c r="D303">
        <f t="shared" si="14"/>
        <v>0.61395119199823567</v>
      </c>
    </row>
    <row r="304" spans="1:4" x14ac:dyDescent="0.35">
      <c r="A304">
        <v>304</v>
      </c>
      <c r="B304">
        <f t="shared" si="12"/>
        <v>0.67364812411645847</v>
      </c>
      <c r="C304">
        <f t="shared" si="13"/>
        <v>0.7815510210897344</v>
      </c>
      <c r="D304">
        <f t="shared" si="14"/>
        <v>0.62384132712861662</v>
      </c>
    </row>
    <row r="305" spans="1:4" x14ac:dyDescent="0.35">
      <c r="A305">
        <v>305</v>
      </c>
      <c r="B305">
        <f t="shared" si="12"/>
        <v>0.68623967783826112</v>
      </c>
      <c r="C305">
        <f t="shared" si="13"/>
        <v>0.77363414151762222</v>
      </c>
      <c r="D305">
        <f t="shared" si="14"/>
        <v>0.63363255525445639</v>
      </c>
    </row>
    <row r="306" spans="1:4" x14ac:dyDescent="0.35">
      <c r="A306">
        <v>306</v>
      </c>
      <c r="B306">
        <f t="shared" si="12"/>
        <v>0.69883123156006377</v>
      </c>
      <c r="C306">
        <f t="shared" si="13"/>
        <v>0.76559460601968321</v>
      </c>
      <c r="D306">
        <f t="shared" si="14"/>
        <v>0.64332332402421566</v>
      </c>
    </row>
    <row r="307" spans="1:4" x14ac:dyDescent="0.35">
      <c r="A307">
        <v>307</v>
      </c>
      <c r="B307">
        <f t="shared" si="12"/>
        <v>0.71142278528186687</v>
      </c>
      <c r="C307">
        <f t="shared" si="13"/>
        <v>0.75743368922512078</v>
      </c>
      <c r="D307">
        <f t="shared" si="14"/>
        <v>0.65291209701369679</v>
      </c>
    </row>
    <row r="308" spans="1:4" x14ac:dyDescent="0.35">
      <c r="A308">
        <v>308</v>
      </c>
      <c r="B308">
        <f t="shared" si="12"/>
        <v>0.72401433900366952</v>
      </c>
      <c r="C308">
        <f t="shared" si="13"/>
        <v>0.74915268500755272</v>
      </c>
      <c r="D308">
        <f t="shared" si="14"/>
        <v>0.66239735396963551</v>
      </c>
    </row>
    <row r="309" spans="1:4" x14ac:dyDescent="0.35">
      <c r="A309">
        <v>309</v>
      </c>
      <c r="B309">
        <f t="shared" si="12"/>
        <v>0.73660589272547217</v>
      </c>
      <c r="C309">
        <f t="shared" si="13"/>
        <v>0.74075290627987178</v>
      </c>
      <c r="D309">
        <f t="shared" si="14"/>
        <v>0.6717775910507312</v>
      </c>
    </row>
    <row r="310" spans="1:4" x14ac:dyDescent="0.35">
      <c r="A310">
        <v>310</v>
      </c>
      <c r="B310">
        <f t="shared" si="12"/>
        <v>0.74919744644727526</v>
      </c>
      <c r="C310">
        <f t="shared" si="13"/>
        <v>0.73223568478609136</v>
      </c>
      <c r="D310">
        <f t="shared" si="14"/>
        <v>0.68105132106607336</v>
      </c>
    </row>
    <row r="311" spans="1:4" x14ac:dyDescent="0.35">
      <c r="A311">
        <v>311</v>
      </c>
      <c r="B311">
        <f t="shared" si="12"/>
        <v>0.76178900016907791</v>
      </c>
      <c r="C311">
        <f t="shared" si="13"/>
        <v>0.72360237089020418</v>
      </c>
      <c r="D311">
        <f t="shared" si="14"/>
        <v>0.69021707371092711</v>
      </c>
    </row>
    <row r="312" spans="1:4" x14ac:dyDescent="0.35">
      <c r="A312">
        <v>312</v>
      </c>
      <c r="B312">
        <f t="shared" si="12"/>
        <v>0.77438055389088056</v>
      </c>
      <c r="C312">
        <f t="shared" si="13"/>
        <v>0.71485433336208692</v>
      </c>
      <c r="D312">
        <f t="shared" si="14"/>
        <v>0.69927339579984471</v>
      </c>
    </row>
    <row r="313" spans="1:4" x14ac:dyDescent="0.35">
      <c r="A313">
        <v>313</v>
      </c>
      <c r="B313">
        <f t="shared" si="12"/>
        <v>0.78697210761268366</v>
      </c>
      <c r="C313">
        <f t="shared" si="13"/>
        <v>0.70599295916048987</v>
      </c>
      <c r="D313">
        <f t="shared" si="14"/>
        <v>0.7082188514970601</v>
      </c>
    </row>
    <row r="314" spans="1:4" x14ac:dyDescent="0.35">
      <c r="A314">
        <v>314</v>
      </c>
      <c r="B314">
        <f t="shared" si="12"/>
        <v>0.79956366133448631</v>
      </c>
      <c r="C314">
        <f t="shared" si="13"/>
        <v>0.69701965321314163</v>
      </c>
      <c r="D314">
        <f t="shared" si="14"/>
        <v>0.71705202254413303</v>
      </c>
    </row>
    <row r="315" spans="1:4" x14ac:dyDescent="0.35">
      <c r="A315">
        <v>315</v>
      </c>
      <c r="B315">
        <f t="shared" si="12"/>
        <v>0.81215521505628896</v>
      </c>
      <c r="C315">
        <f t="shared" si="13"/>
        <v>0.68793583819400306</v>
      </c>
      <c r="D315">
        <f t="shared" si="14"/>
        <v>0.72577150848480843</v>
      </c>
    </row>
    <row r="316" spans="1:4" x14ac:dyDescent="0.35">
      <c r="A316">
        <v>316</v>
      </c>
      <c r="B316">
        <f t="shared" si="12"/>
        <v>0.82474676877809205</v>
      </c>
      <c r="C316">
        <f t="shared" si="13"/>
        <v>0.67874295429771048</v>
      </c>
      <c r="D316">
        <f t="shared" si="14"/>
        <v>0.73437592688705156</v>
      </c>
    </row>
    <row r="317" spans="1:4" x14ac:dyDescent="0.35">
      <c r="A317">
        <v>317</v>
      </c>
      <c r="B317">
        <f t="shared" si="12"/>
        <v>0.8373383224998947</v>
      </c>
      <c r="C317">
        <f t="shared" si="13"/>
        <v>0.66944245901124033</v>
      </c>
      <c r="D317">
        <f t="shared" si="14"/>
        <v>0.74286391356222425</v>
      </c>
    </row>
    <row r="318" spans="1:4" x14ac:dyDescent="0.35">
      <c r="A318">
        <v>318</v>
      </c>
      <c r="B318">
        <f t="shared" si="12"/>
        <v>0.84992987622169736</v>
      </c>
      <c r="C318">
        <f t="shared" si="13"/>
        <v>0.66003582688283002</v>
      </c>
      <c r="D318">
        <f t="shared" si="14"/>
        <v>0.75123412278137291</v>
      </c>
    </row>
    <row r="319" spans="1:4" x14ac:dyDescent="0.35">
      <c r="A319">
        <v>319</v>
      </c>
      <c r="B319">
        <f t="shared" si="12"/>
        <v>0.86252142994350001</v>
      </c>
      <c r="C319">
        <f t="shared" si="13"/>
        <v>0.65052454928819659</v>
      </c>
      <c r="D319">
        <f t="shared" si="14"/>
        <v>0.7594852274885856</v>
      </c>
    </row>
    <row r="320" spans="1:4" x14ac:dyDescent="0.35">
      <c r="A320">
        <v>320</v>
      </c>
      <c r="B320">
        <f t="shared" si="12"/>
        <v>0.8751129836653031</v>
      </c>
      <c r="C320">
        <f t="shared" si="13"/>
        <v>0.64091013419408605</v>
      </c>
      <c r="D320">
        <f t="shared" si="14"/>
        <v>0.76761591951139119</v>
      </c>
    </row>
    <row r="321" spans="1:4" x14ac:dyDescent="0.35">
      <c r="A321">
        <v>321</v>
      </c>
      <c r="B321">
        <f t="shared" ref="B321:B384" si="15">-3.14159265358979+(A321-1)*0.0125915537218028</f>
        <v>0.8877045373871062</v>
      </c>
      <c r="C321">
        <f t="shared" ref="C321:C384" si="16">1*COS(B321)+0</f>
        <v>0.63119410591919323</v>
      </c>
      <c r="D321">
        <f t="shared" ref="D321:D384" si="17">1*SIN(B321)+0+0*COS(B321)</f>
        <v>0.77562490976816245</v>
      </c>
    </row>
    <row r="322" spans="1:4" x14ac:dyDescent="0.35">
      <c r="A322">
        <v>322</v>
      </c>
      <c r="B322">
        <f t="shared" si="15"/>
        <v>0.9002960911089084</v>
      </c>
      <c r="C322">
        <f t="shared" si="16"/>
        <v>0.6213780048924884</v>
      </c>
      <c r="D322">
        <f t="shared" si="17"/>
        <v>0.78351092847249459</v>
      </c>
    </row>
    <row r="323" spans="1:4" x14ac:dyDescent="0.35">
      <c r="A323">
        <v>323</v>
      </c>
      <c r="B323">
        <f t="shared" si="15"/>
        <v>0.9128876448307115</v>
      </c>
      <c r="C323">
        <f t="shared" si="16"/>
        <v>0.6114633874089872</v>
      </c>
      <c r="D323">
        <f t="shared" si="17"/>
        <v>0.79127272533452508</v>
      </c>
    </row>
    <row r="324" spans="1:4" x14ac:dyDescent="0.35">
      <c r="A324">
        <v>324</v>
      </c>
      <c r="B324">
        <f t="shared" si="15"/>
        <v>0.92547919855251459</v>
      </c>
      <c r="C324">
        <f t="shared" si="16"/>
        <v>0.60145182538301178</v>
      </c>
      <c r="D324">
        <f t="shared" si="17"/>
        <v>0.79890906975915799</v>
      </c>
    </row>
    <row r="325" spans="1:4" x14ac:dyDescent="0.35">
      <c r="A325">
        <v>325</v>
      </c>
      <c r="B325">
        <f t="shared" si="15"/>
        <v>0.9380707522743168</v>
      </c>
      <c r="C325">
        <f t="shared" si="16"/>
        <v>0.5913449060989695</v>
      </c>
      <c r="D325">
        <f t="shared" si="17"/>
        <v>0.80641875104117022</v>
      </c>
    </row>
    <row r="326" spans="1:4" x14ac:dyDescent="0.35">
      <c r="A326">
        <v>326</v>
      </c>
      <c r="B326">
        <f t="shared" si="15"/>
        <v>0.95066230599611989</v>
      </c>
      <c r="C326">
        <f t="shared" si="16"/>
        <v>0.58114423195969445</v>
      </c>
      <c r="D326">
        <f t="shared" si="17"/>
        <v>0.81380057855716526</v>
      </c>
    </row>
    <row r="327" spans="1:4" x14ac:dyDescent="0.35">
      <c r="A327">
        <v>327</v>
      </c>
      <c r="B327">
        <f t="shared" si="15"/>
        <v>0.96325385971792299</v>
      </c>
      <c r="C327">
        <f t="shared" si="16"/>
        <v>0.57085142023239865</v>
      </c>
      <c r="D327">
        <f t="shared" si="17"/>
        <v>0.8210533819543363</v>
      </c>
    </row>
    <row r="328" spans="1:4" x14ac:dyDescent="0.35">
      <c r="A328">
        <v>328</v>
      </c>
      <c r="B328">
        <f t="shared" si="15"/>
        <v>0.9758454134397252</v>
      </c>
      <c r="C328">
        <f t="shared" si="16"/>
        <v>0.56046810279226011</v>
      </c>
      <c r="D328">
        <f t="shared" si="17"/>
        <v>0.82817601133602303</v>
      </c>
    </row>
    <row r="329" spans="1:4" x14ac:dyDescent="0.35">
      <c r="A329">
        <v>329</v>
      </c>
      <c r="B329">
        <f t="shared" si="15"/>
        <v>0.98843696716152829</v>
      </c>
      <c r="C329">
        <f t="shared" si="16"/>
        <v>0.5499959258636945</v>
      </c>
      <c r="D329">
        <f t="shared" si="17"/>
        <v>0.83516733744402227</v>
      </c>
    </row>
    <row r="330" spans="1:4" x14ac:dyDescent="0.35">
      <c r="A330">
        <v>330</v>
      </c>
      <c r="B330">
        <f t="shared" si="15"/>
        <v>1.0010285208833314</v>
      </c>
      <c r="C330">
        <f t="shared" si="16"/>
        <v>0.53943654975935906</v>
      </c>
      <c r="D330">
        <f t="shared" si="17"/>
        <v>0.84202625183762447</v>
      </c>
    </row>
    <row r="331" spans="1:4" x14ac:dyDescent="0.35">
      <c r="A331">
        <v>331</v>
      </c>
      <c r="B331">
        <f t="shared" si="15"/>
        <v>1.0136200746051336</v>
      </c>
      <c r="C331">
        <f t="shared" si="16"/>
        <v>0.52879164861691552</v>
      </c>
      <c r="D331">
        <f t="shared" si="17"/>
        <v>0.84875166706935223</v>
      </c>
    </row>
    <row r="332" spans="1:4" x14ac:dyDescent="0.35">
      <c r="A332">
        <v>332</v>
      </c>
      <c r="B332">
        <f t="shared" si="15"/>
        <v>1.0262116283269367</v>
      </c>
      <c r="C332">
        <f t="shared" si="16"/>
        <v>0.51806291013360184</v>
      </c>
      <c r="D332">
        <f t="shared" si="17"/>
        <v>0.85534251685737195</v>
      </c>
    </row>
    <row r="333" spans="1:4" x14ac:dyDescent="0.35">
      <c r="A333">
        <v>333</v>
      </c>
      <c r="B333">
        <f t="shared" si="15"/>
        <v>1.0388031820487398</v>
      </c>
      <c r="C333">
        <f t="shared" si="16"/>
        <v>0.50725203529866036</v>
      </c>
      <c r="D333">
        <f t="shared" si="17"/>
        <v>0.86179775625454413</v>
      </c>
    </row>
    <row r="334" spans="1:4" x14ac:dyDescent="0.35">
      <c r="A334">
        <v>334</v>
      </c>
      <c r="B334">
        <f t="shared" si="15"/>
        <v>1.051394735770542</v>
      </c>
      <c r="C334">
        <f t="shared" si="16"/>
        <v>0.496360738123652</v>
      </c>
      <c r="D334">
        <f t="shared" si="17"/>
        <v>0.86811636181409657</v>
      </c>
    </row>
    <row r="335" spans="1:4" x14ac:dyDescent="0.35">
      <c r="A335">
        <v>335</v>
      </c>
      <c r="B335">
        <f t="shared" si="15"/>
        <v>1.0639862894923451</v>
      </c>
      <c r="C335">
        <f t="shared" si="16"/>
        <v>0.48539074537070576</v>
      </c>
      <c r="D335">
        <f t="shared" si="17"/>
        <v>0.87429733175188784</v>
      </c>
    </row>
    <row r="336" spans="1:4" x14ac:dyDescent="0.35">
      <c r="A336">
        <v>336</v>
      </c>
      <c r="B336">
        <f t="shared" si="15"/>
        <v>1.0765778432141482</v>
      </c>
      <c r="C336">
        <f t="shared" si="16"/>
        <v>0.4743437962787535</v>
      </c>
      <c r="D336">
        <f t="shared" si="17"/>
        <v>0.88033968610523317</v>
      </c>
    </row>
    <row r="337" spans="1:4" x14ac:dyDescent="0.35">
      <c r="A337">
        <v>337</v>
      </c>
      <c r="B337">
        <f t="shared" si="15"/>
        <v>1.0891693969359504</v>
      </c>
      <c r="C337">
        <f t="shared" si="16"/>
        <v>0.46322164228778012</v>
      </c>
      <c r="D337">
        <f t="shared" si="17"/>
        <v>0.88624246688827313</v>
      </c>
    </row>
    <row r="338" spans="1:4" x14ac:dyDescent="0.35">
      <c r="A338">
        <v>338</v>
      </c>
      <c r="B338">
        <f t="shared" si="15"/>
        <v>1.1017609506577535</v>
      </c>
      <c r="C338">
        <f t="shared" si="16"/>
        <v>0.4520260467611385</v>
      </c>
      <c r="D338">
        <f t="shared" si="17"/>
        <v>0.89200473824385995</v>
      </c>
    </row>
    <row r="339" spans="1:4" x14ac:dyDescent="0.35">
      <c r="A339">
        <v>339</v>
      </c>
      <c r="B339">
        <f t="shared" si="15"/>
        <v>1.1143525043795566</v>
      </c>
      <c r="C339">
        <f t="shared" si="16"/>
        <v>0.44075878470598173</v>
      </c>
      <c r="D339">
        <f t="shared" si="17"/>
        <v>0.89762558659192981</v>
      </c>
    </row>
    <row r="340" spans="1:4" x14ac:dyDescent="0.35">
      <c r="A340">
        <v>340</v>
      </c>
      <c r="B340">
        <f t="shared" si="15"/>
        <v>1.1269440581013588</v>
      </c>
      <c r="C340">
        <f t="shared" si="16"/>
        <v>0.42942164249184217</v>
      </c>
      <c r="D340">
        <f t="shared" si="17"/>
        <v>0.90310412077434821</v>
      </c>
    </row>
    <row r="341" spans="1:4" x14ac:dyDescent="0.35">
      <c r="A341">
        <v>341</v>
      </c>
      <c r="B341">
        <f t="shared" si="15"/>
        <v>1.1395356118231619</v>
      </c>
      <c r="C341">
        <f t="shared" si="16"/>
        <v>0.41801641756740859</v>
      </c>
      <c r="D341">
        <f t="shared" si="17"/>
        <v>0.90843947219619969</v>
      </c>
    </row>
    <row r="342" spans="1:4" x14ac:dyDescent="0.35">
      <c r="A342">
        <v>342</v>
      </c>
      <c r="B342">
        <f t="shared" si="15"/>
        <v>1.152127165544965</v>
      </c>
      <c r="C342">
        <f t="shared" si="16"/>
        <v>0.40654491817555433</v>
      </c>
      <c r="D342">
        <f t="shared" si="17"/>
        <v>0.91363079496349719</v>
      </c>
    </row>
    <row r="343" spans="1:4" x14ac:dyDescent="0.35">
      <c r="A343">
        <v>343</v>
      </c>
      <c r="B343">
        <f t="shared" si="15"/>
        <v>1.1647187192667672</v>
      </c>
      <c r="C343">
        <f t="shared" si="16"/>
        <v>0.39500896306664679</v>
      </c>
      <c r="D343">
        <f t="shared" si="17"/>
        <v>0.91867726601729538</v>
      </c>
    </row>
    <row r="344" spans="1:4" x14ac:dyDescent="0.35">
      <c r="A344">
        <v>344</v>
      </c>
      <c r="B344">
        <f t="shared" si="15"/>
        <v>1.1773102729885703</v>
      </c>
      <c r="C344">
        <f t="shared" si="16"/>
        <v>0.38341038121019116</v>
      </c>
      <c r="D344">
        <f t="shared" si="17"/>
        <v>0.92357808526418372</v>
      </c>
    </row>
    <row r="345" spans="1:4" x14ac:dyDescent="0.35">
      <c r="A345">
        <v>345</v>
      </c>
      <c r="B345">
        <f t="shared" si="15"/>
        <v>1.1899018267103734</v>
      </c>
      <c r="C345">
        <f t="shared" si="16"/>
        <v>0.37175101150486073</v>
      </c>
      <c r="D345">
        <f t="shared" si="17"/>
        <v>0.9283324757031356</v>
      </c>
    </row>
    <row r="346" spans="1:4" x14ac:dyDescent="0.35">
      <c r="A346">
        <v>346</v>
      </c>
      <c r="B346">
        <f t="shared" si="15"/>
        <v>1.2024933804321756</v>
      </c>
      <c r="C346">
        <f t="shared" si="16"/>
        <v>0.3600327024869463</v>
      </c>
      <c r="D346">
        <f t="shared" si="17"/>
        <v>0.93293968354869872</v>
      </c>
    </row>
    <row r="347" spans="1:4" x14ac:dyDescent="0.35">
      <c r="A347">
        <v>347</v>
      </c>
      <c r="B347">
        <f t="shared" si="15"/>
        <v>1.2150849341539787</v>
      </c>
      <c r="C347">
        <f t="shared" si="16"/>
        <v>0.34825731203727722</v>
      </c>
      <c r="D347">
        <f t="shared" si="17"/>
        <v>0.93739897835050501</v>
      </c>
    </row>
    <row r="348" spans="1:4" x14ac:dyDescent="0.35">
      <c r="A348">
        <v>348</v>
      </c>
      <c r="B348">
        <f t="shared" si="15"/>
        <v>1.2276764878757818</v>
      </c>
      <c r="C348">
        <f t="shared" si="16"/>
        <v>0.33642670708666833</v>
      </c>
      <c r="D348">
        <f t="shared" si="17"/>
        <v>0.9417096531090785</v>
      </c>
    </row>
    <row r="349" spans="1:4" x14ac:dyDescent="0.35">
      <c r="A349">
        <v>349</v>
      </c>
      <c r="B349">
        <f t="shared" si="15"/>
        <v>1.240268041597584</v>
      </c>
      <c r="C349">
        <f t="shared" si="16"/>
        <v>0.32454276331992477</v>
      </c>
      <c r="D349">
        <f t="shared" si="17"/>
        <v>0.94587102438792747</v>
      </c>
    </row>
    <row r="350" spans="1:4" x14ac:dyDescent="0.35">
      <c r="A350">
        <v>350</v>
      </c>
      <c r="B350">
        <f t="shared" si="15"/>
        <v>1.2528595953193871</v>
      </c>
      <c r="C350">
        <f t="shared" si="16"/>
        <v>0.31260736487845869</v>
      </c>
      <c r="D350">
        <f t="shared" si="17"/>
        <v>0.9498824324219004</v>
      </c>
    </row>
    <row r="351" spans="1:4" x14ac:dyDescent="0.35">
      <c r="A351">
        <v>351</v>
      </c>
      <c r="B351">
        <f t="shared" si="15"/>
        <v>1.2654511490411902</v>
      </c>
      <c r="C351">
        <f t="shared" si="16"/>
        <v>0.30062240406157281</v>
      </c>
      <c r="D351">
        <f t="shared" si="17"/>
        <v>0.95374324122178733</v>
      </c>
    </row>
    <row r="352" spans="1:4" x14ac:dyDescent="0.35">
      <c r="A352">
        <v>352</v>
      </c>
      <c r="B352">
        <f t="shared" si="15"/>
        <v>1.2780427027629924</v>
      </c>
      <c r="C352">
        <f t="shared" si="16"/>
        <v>0.28858978102644323</v>
      </c>
      <c r="D352">
        <f t="shared" si="17"/>
        <v>0.95745283867515352</v>
      </c>
    </row>
    <row r="353" spans="1:4" x14ac:dyDescent="0.35">
      <c r="A353">
        <v>353</v>
      </c>
      <c r="B353">
        <f t="shared" si="15"/>
        <v>1.2906342564847955</v>
      </c>
      <c r="C353">
        <f t="shared" si="16"/>
        <v>0.27651140348685604</v>
      </c>
      <c r="D353">
        <f t="shared" si="17"/>
        <v>0.96101063664338759</v>
      </c>
    </row>
    <row r="354" spans="1:4" x14ac:dyDescent="0.35">
      <c r="A354">
        <v>354</v>
      </c>
      <c r="B354">
        <f t="shared" si="15"/>
        <v>1.3032258102065986</v>
      </c>
      <c r="C354">
        <f t="shared" si="16"/>
        <v>0.26438918641075382</v>
      </c>
      <c r="D354">
        <f t="shared" si="17"/>
        <v>0.96441607105494653</v>
      </c>
    </row>
    <row r="355" spans="1:4" x14ac:dyDescent="0.35">
      <c r="A355">
        <v>355</v>
      </c>
      <c r="B355">
        <f t="shared" si="15"/>
        <v>1.3158173639284008</v>
      </c>
      <c r="C355">
        <f t="shared" si="16"/>
        <v>0.25222505171662413</v>
      </c>
      <c r="D355">
        <f t="shared" si="17"/>
        <v>0.96766860199478744</v>
      </c>
    </row>
    <row r="356" spans="1:4" x14ac:dyDescent="0.35">
      <c r="A356">
        <v>356</v>
      </c>
      <c r="B356">
        <f t="shared" si="15"/>
        <v>1.3284089176502039</v>
      </c>
      <c r="C356">
        <f t="shared" si="16"/>
        <v>0.24002092796878616</v>
      </c>
      <c r="D356">
        <f t="shared" si="17"/>
        <v>0.97076771378996884</v>
      </c>
    </row>
    <row r="357" spans="1:4" x14ac:dyDescent="0.35">
      <c r="A357">
        <v>357</v>
      </c>
      <c r="B357">
        <f t="shared" si="15"/>
        <v>1.341000471372007</v>
      </c>
      <c r="C357">
        <f t="shared" si="16"/>
        <v>0.22777875007163151</v>
      </c>
      <c r="D357">
        <f t="shared" si="17"/>
        <v>0.97371291509140678</v>
      </c>
    </row>
    <row r="358" spans="1:4" x14ac:dyDescent="0.35">
      <c r="A358">
        <v>358</v>
      </c>
      <c r="B358">
        <f t="shared" si="15"/>
        <v>1.3535920250938092</v>
      </c>
      <c r="C358">
        <f t="shared" si="16"/>
        <v>0.21550045896285175</v>
      </c>
      <c r="D358">
        <f t="shared" si="17"/>
        <v>0.976503738951777</v>
      </c>
    </row>
    <row r="359" spans="1:4" x14ac:dyDescent="0.35">
      <c r="A359">
        <v>359</v>
      </c>
      <c r="B359">
        <f t="shared" si="15"/>
        <v>1.3661835788156123</v>
      </c>
      <c r="C359">
        <f t="shared" si="16"/>
        <v>0.20318800130570971</v>
      </c>
      <c r="D359">
        <f t="shared" si="17"/>
        <v>0.97913974289954697</v>
      </c>
    </row>
    <row r="360" spans="1:4" x14ac:dyDescent="0.35">
      <c r="A360">
        <v>360</v>
      </c>
      <c r="B360">
        <f t="shared" si="15"/>
        <v>1.3787751325374153</v>
      </c>
      <c r="C360">
        <f t="shared" si="16"/>
        <v>0.19084332918041072</v>
      </c>
      <c r="D360">
        <f t="shared" si="17"/>
        <v>0.9816205090091269</v>
      </c>
    </row>
    <row r="361" spans="1:4" x14ac:dyDescent="0.35">
      <c r="A361">
        <v>361</v>
      </c>
      <c r="B361">
        <f t="shared" si="15"/>
        <v>1.3913666862592176</v>
      </c>
      <c r="C361">
        <f t="shared" si="16"/>
        <v>0.17846839977460716</v>
      </c>
      <c r="D361">
        <f t="shared" si="17"/>
        <v>0.98394564396713047</v>
      </c>
    </row>
    <row r="362" spans="1:4" x14ac:dyDescent="0.35">
      <c r="A362">
        <v>362</v>
      </c>
      <c r="B362">
        <f t="shared" si="15"/>
        <v>1.4039582399810207</v>
      </c>
      <c r="C362">
        <f t="shared" si="16"/>
        <v>0.16606517507309324</v>
      </c>
      <c r="D362">
        <f t="shared" si="17"/>
        <v>0.98611477913473278</v>
      </c>
    </row>
    <row r="363" spans="1:4" x14ac:dyDescent="0.35">
      <c r="A363">
        <v>363</v>
      </c>
      <c r="B363">
        <f t="shared" si="15"/>
        <v>1.4165497937028237</v>
      </c>
      <c r="C363">
        <f t="shared" si="16"/>
        <v>0.15363562154674718</v>
      </c>
      <c r="D363">
        <f t="shared" si="17"/>
        <v>0.988127570606116</v>
      </c>
    </row>
    <row r="364" spans="1:4" x14ac:dyDescent="0.35">
      <c r="A364">
        <v>364</v>
      </c>
      <c r="B364">
        <f t="shared" si="15"/>
        <v>1.429141347424626</v>
      </c>
      <c r="C364">
        <f t="shared" si="16"/>
        <v>0.14118170984075415</v>
      </c>
      <c r="D364">
        <f t="shared" si="17"/>
        <v>0.98998369926299346</v>
      </c>
    </row>
    <row r="365" spans="1:4" x14ac:dyDescent="0.35">
      <c r="A365">
        <v>365</v>
      </c>
      <c r="B365">
        <f t="shared" si="15"/>
        <v>1.441732901146429</v>
      </c>
      <c r="C365">
        <f t="shared" si="16"/>
        <v>0.12870541446216746</v>
      </c>
      <c r="D365">
        <f t="shared" si="17"/>
        <v>0.99168287082520579</v>
      </c>
    </row>
    <row r="366" spans="1:4" x14ac:dyDescent="0.35">
      <c r="A366">
        <v>366</v>
      </c>
      <c r="B366">
        <f t="shared" si="15"/>
        <v>1.4543244548682321</v>
      </c>
      <c r="C366">
        <f t="shared" si="16"/>
        <v>0.11620871346686536</v>
      </c>
      <c r="D366">
        <f t="shared" si="17"/>
        <v>0.99322481589737577</v>
      </c>
    </row>
    <row r="367" spans="1:4" x14ac:dyDescent="0.35">
      <c r="A367">
        <v>367</v>
      </c>
      <c r="B367">
        <f t="shared" si="15"/>
        <v>1.4669160085900343</v>
      </c>
      <c r="C367">
        <f t="shared" si="16"/>
        <v>0.10369358814593721</v>
      </c>
      <c r="D367">
        <f t="shared" si="17"/>
        <v>0.99460929001162102</v>
      </c>
    </row>
    <row r="368" spans="1:4" x14ac:dyDescent="0.35">
      <c r="A368">
        <v>368</v>
      </c>
      <c r="B368">
        <f t="shared" si="15"/>
        <v>1.4795075623118374</v>
      </c>
      <c r="C368">
        <f t="shared" si="16"/>
        <v>9.1162022711556878E-2</v>
      </c>
      <c r="D368">
        <f t="shared" si="17"/>
        <v>0.99583607366631266</v>
      </c>
    </row>
    <row r="369" spans="1:4" x14ac:dyDescent="0.35">
      <c r="A369">
        <v>369</v>
      </c>
      <c r="B369">
        <f t="shared" si="15"/>
        <v>1.4920991160336405</v>
      </c>
      <c r="C369">
        <f t="shared" si="16"/>
        <v>7.8616003982400817E-2</v>
      </c>
      <c r="D369">
        <f t="shared" si="17"/>
        <v>0.99690497236087605</v>
      </c>
    </row>
    <row r="370" spans="1:4" x14ac:dyDescent="0.35">
      <c r="A370">
        <v>370</v>
      </c>
      <c r="B370">
        <f t="shared" si="15"/>
        <v>1.5046906697554427</v>
      </c>
      <c r="C370">
        <f t="shared" si="16"/>
        <v>6.6057521068644959E-2</v>
      </c>
      <c r="D370">
        <f t="shared" si="17"/>
        <v>0.99781581662662855</v>
      </c>
    </row>
    <row r="371" spans="1:4" x14ac:dyDescent="0.35">
      <c r="A371">
        <v>371</v>
      </c>
      <c r="B371">
        <f t="shared" si="15"/>
        <v>1.5172822234772458</v>
      </c>
      <c r="C371">
        <f t="shared" si="16"/>
        <v>5.3488565056598353E-2</v>
      </c>
      <c r="D371">
        <f t="shared" si="17"/>
        <v>0.99856846205364713</v>
      </c>
    </row>
    <row r="372" spans="1:4" x14ac:dyDescent="0.35">
      <c r="A372">
        <v>372</v>
      </c>
      <c r="B372">
        <f t="shared" si="15"/>
        <v>1.5298737771990489</v>
      </c>
      <c r="C372">
        <f t="shared" si="16"/>
        <v>4.091112869303147E-2</v>
      </c>
      <c r="D372">
        <f t="shared" si="17"/>
        <v>0.99916278931366442</v>
      </c>
    </row>
    <row r="373" spans="1:4" x14ac:dyDescent="0.35">
      <c r="A373">
        <v>373</v>
      </c>
      <c r="B373">
        <f t="shared" si="15"/>
        <v>1.5424653309208511</v>
      </c>
      <c r="C373">
        <f t="shared" si="16"/>
        <v>2.8327206069233189E-2</v>
      </c>
      <c r="D373">
        <f t="shared" si="17"/>
        <v>0.99959870417898766</v>
      </c>
    </row>
    <row r="374" spans="1:4" x14ac:dyDescent="0.35">
      <c r="A374">
        <v>374</v>
      </c>
      <c r="B374">
        <f t="shared" si="15"/>
        <v>1.5550568846426542</v>
      </c>
      <c r="C374">
        <f t="shared" si="16"/>
        <v>1.5738792304854712E-2</v>
      </c>
      <c r="D374">
        <f t="shared" si="17"/>
        <v>0.99987613753743754</v>
      </c>
    </row>
    <row r="375" spans="1:4" x14ac:dyDescent="0.35">
      <c r="A375">
        <v>375</v>
      </c>
      <c r="B375">
        <f t="shared" si="15"/>
        <v>1.5676484383644573</v>
      </c>
      <c r="C375">
        <f t="shared" si="16"/>
        <v>3.1478832315983678E-3</v>
      </c>
      <c r="D375">
        <f t="shared" si="17"/>
        <v>0.99999504540330608</v>
      </c>
    </row>
    <row r="376" spans="1:4" x14ac:dyDescent="0.35">
      <c r="A376">
        <v>376</v>
      </c>
      <c r="B376">
        <f t="shared" si="15"/>
        <v>1.5802399920862595</v>
      </c>
      <c r="C376">
        <f t="shared" si="16"/>
        <v>-9.4435249232144355E-3</v>
      </c>
      <c r="D376">
        <f t="shared" si="17"/>
        <v>0.99995540892433032</v>
      </c>
    </row>
    <row r="377" spans="1:4" x14ac:dyDescent="0.35">
      <c r="A377">
        <v>377</v>
      </c>
      <c r="B377">
        <f t="shared" si="15"/>
        <v>1.5928315458080626</v>
      </c>
      <c r="C377">
        <f t="shared" si="16"/>
        <v>-2.2033435853138009E-2</v>
      </c>
      <c r="D377">
        <f t="shared" si="17"/>
        <v>0.99975723438468078</v>
      </c>
    </row>
    <row r="378" spans="1:4" x14ac:dyDescent="0.35">
      <c r="A378">
        <v>378</v>
      </c>
      <c r="B378">
        <f t="shared" si="15"/>
        <v>1.6054230995298657</v>
      </c>
      <c r="C378">
        <f t="shared" si="16"/>
        <v>-3.461985348910171E-2</v>
      </c>
      <c r="D378">
        <f t="shared" si="17"/>
        <v>0.99940055320396592</v>
      </c>
    </row>
    <row r="379" spans="1:4" x14ac:dyDescent="0.35">
      <c r="A379">
        <v>379</v>
      </c>
      <c r="B379">
        <f t="shared" si="15"/>
        <v>1.6180146532516679</v>
      </c>
      <c r="C379">
        <f t="shared" si="16"/>
        <v>-4.7200782315879652E-2</v>
      </c>
      <c r="D379">
        <f t="shared" si="17"/>
        <v>0.99888542193224994</v>
      </c>
    </row>
    <row r="380" spans="1:4" x14ac:dyDescent="0.35">
      <c r="A380">
        <v>380</v>
      </c>
      <c r="B380">
        <f t="shared" si="15"/>
        <v>1.630606206973471</v>
      </c>
      <c r="C380">
        <f t="shared" si="16"/>
        <v>-5.977422768847257E-2</v>
      </c>
      <c r="D380">
        <f t="shared" si="17"/>
        <v>0.99821192224108735</v>
      </c>
    </row>
    <row r="381" spans="1:4" x14ac:dyDescent="0.35">
      <c r="A381">
        <v>381</v>
      </c>
      <c r="B381">
        <f t="shared" si="15"/>
        <v>1.6431977606952741</v>
      </c>
      <c r="C381">
        <f t="shared" si="16"/>
        <v>-7.2338196148343761E-2</v>
      </c>
      <c r="D381">
        <f t="shared" si="17"/>
        <v>0.99738016091057469</v>
      </c>
    </row>
    <row r="382" spans="1:4" x14ac:dyDescent="0.35">
      <c r="A382">
        <v>382</v>
      </c>
      <c r="B382">
        <f t="shared" si="15"/>
        <v>1.6557893144170763</v>
      </c>
      <c r="C382">
        <f t="shared" si="16"/>
        <v>-8.4890695739474886E-2</v>
      </c>
      <c r="D382">
        <f t="shared" si="17"/>
        <v>0.9963902698124204</v>
      </c>
    </row>
    <row r="383" spans="1:4" x14ac:dyDescent="0.35">
      <c r="A383">
        <v>383</v>
      </c>
      <c r="B383">
        <f t="shared" si="15"/>
        <v>1.6683808681388794</v>
      </c>
      <c r="C383">
        <f t="shared" si="16"/>
        <v>-9.7429736324183544E-2</v>
      </c>
      <c r="D383">
        <f t="shared" si="17"/>
        <v>0.99524240588903767</v>
      </c>
    </row>
    <row r="384" spans="1:4" x14ac:dyDescent="0.35">
      <c r="A384">
        <v>384</v>
      </c>
      <c r="B384">
        <f t="shared" si="15"/>
        <v>1.6809724218606825</v>
      </c>
      <c r="C384">
        <f t="shared" si="16"/>
        <v>-0.10995332989864461</v>
      </c>
      <c r="D384">
        <f t="shared" si="17"/>
        <v>0.99393675112866198</v>
      </c>
    </row>
    <row r="385" spans="1:4" x14ac:dyDescent="0.35">
      <c r="A385">
        <v>385</v>
      </c>
      <c r="B385">
        <f t="shared" ref="B385:B448" si="18">-3.14159265358979+(A385-1)*0.0125915537218028</f>
        <v>1.6935639755824847</v>
      </c>
      <c r="C385">
        <f t="shared" ref="C385:C448" si="19">1*COS(B385)+0</f>
        <v>-0.12245949090808123</v>
      </c>
      <c r="D385">
        <f t="shared" ref="D385:D448" si="20">1*SIN(B385)+0+0*COS(B385)</f>
        <v>0.99247351253649763</v>
      </c>
    </row>
    <row r="386" spans="1:4" x14ac:dyDescent="0.35">
      <c r="A386">
        <v>386</v>
      </c>
      <c r="B386">
        <f t="shared" si="18"/>
        <v>1.7061555293042878</v>
      </c>
      <c r="C386">
        <f t="shared" si="19"/>
        <v>-0.13494623656156748</v>
      </c>
      <c r="D386">
        <f t="shared" si="20"/>
        <v>0.99085292210189779</v>
      </c>
    </row>
    <row r="387" spans="1:4" x14ac:dyDescent="0.35">
      <c r="A387">
        <v>387</v>
      </c>
      <c r="B387">
        <f t="shared" si="18"/>
        <v>1.7187470830260909</v>
      </c>
      <c r="C387">
        <f t="shared" si="19"/>
        <v>-0.14741158714638491</v>
      </c>
      <c r="D387">
        <f t="shared" si="20"/>
        <v>0.98907523676158415</v>
      </c>
    </row>
    <row r="388" spans="1:4" x14ac:dyDescent="0.35">
      <c r="A388">
        <v>388</v>
      </c>
      <c r="B388">
        <f t="shared" si="18"/>
        <v>1.731338636747894</v>
      </c>
      <c r="C388">
        <f t="shared" si="19"/>
        <v>-0.15985356634189996</v>
      </c>
      <c r="D388">
        <f t="shared" si="20"/>
        <v>0.98714073835891092</v>
      </c>
    </row>
    <row r="389" spans="1:4" x14ac:dyDescent="0.35">
      <c r="A389">
        <v>389</v>
      </c>
      <c r="B389">
        <f t="shared" si="18"/>
        <v>1.7439301904696962</v>
      </c>
      <c r="C389">
        <f t="shared" si="19"/>
        <v>-0.17227020153289807</v>
      </c>
      <c r="D389">
        <f t="shared" si="20"/>
        <v>0.98504973359917958</v>
      </c>
    </row>
    <row r="390" spans="1:4" x14ac:dyDescent="0.35">
      <c r="A390">
        <v>390</v>
      </c>
      <c r="B390">
        <f t="shared" si="18"/>
        <v>1.7565217441914993</v>
      </c>
      <c r="C390">
        <f t="shared" si="19"/>
        <v>-0.18465952412233588</v>
      </c>
      <c r="D390">
        <f t="shared" si="20"/>
        <v>0.98280255400101213</v>
      </c>
    </row>
    <row r="391" spans="1:4" x14ac:dyDescent="0.35">
      <c r="A391">
        <v>391</v>
      </c>
      <c r="B391">
        <f t="shared" si="18"/>
        <v>1.7691132979133024</v>
      </c>
      <c r="C391">
        <f t="shared" si="19"/>
        <v>-0.1970195698434474</v>
      </c>
      <c r="D391">
        <f t="shared" si="20"/>
        <v>0.98039955584379113</v>
      </c>
    </row>
    <row r="392" spans="1:4" x14ac:dyDescent="0.35">
      <c r="A392">
        <v>392</v>
      </c>
      <c r="B392">
        <f t="shared" si="18"/>
        <v>1.7817048516351046</v>
      </c>
      <c r="C392">
        <f t="shared" si="19"/>
        <v>-0.20934837907117143</v>
      </c>
      <c r="D392">
        <f t="shared" si="20"/>
        <v>0.97784112011117286</v>
      </c>
    </row>
    <row r="393" spans="1:4" x14ac:dyDescent="0.35">
      <c r="A393">
        <v>393</v>
      </c>
      <c r="B393">
        <f t="shared" si="18"/>
        <v>1.7942964053569077</v>
      </c>
      <c r="C393">
        <f t="shared" si="19"/>
        <v>-0.22164399713284344</v>
      </c>
      <c r="D393">
        <f t="shared" si="20"/>
        <v>0.97512765243068356</v>
      </c>
    </row>
    <row r="394" spans="1:4" x14ac:dyDescent="0.35">
      <c r="A394">
        <v>394</v>
      </c>
      <c r="B394">
        <f t="shared" si="18"/>
        <v>1.8068879590787108</v>
      </c>
      <c r="C394">
        <f t="shared" si="19"/>
        <v>-0.23390447461809394</v>
      </c>
      <c r="D394">
        <f t="shared" si="20"/>
        <v>0.97225958300941084</v>
      </c>
    </row>
    <row r="395" spans="1:4" x14ac:dyDescent="0.35">
      <c r="A395">
        <v>395</v>
      </c>
      <c r="B395">
        <f t="shared" si="18"/>
        <v>1.819479512800513</v>
      </c>
      <c r="C395">
        <f t="shared" si="19"/>
        <v>-0.24612786768792078</v>
      </c>
      <c r="D395">
        <f t="shared" si="20"/>
        <v>0.96923736656579507</v>
      </c>
    </row>
    <row r="396" spans="1:4" x14ac:dyDescent="0.35">
      <c r="A396">
        <v>396</v>
      </c>
      <c r="B396">
        <f t="shared" si="18"/>
        <v>1.8320710665223161</v>
      </c>
      <c r="C396">
        <f t="shared" si="19"/>
        <v>-0.25831223838287781</v>
      </c>
      <c r="D396">
        <f t="shared" si="20"/>
        <v>0.96606148225753585</v>
      </c>
    </row>
    <row r="397" spans="1:4" x14ac:dyDescent="0.35">
      <c r="A397">
        <v>397</v>
      </c>
      <c r="B397">
        <f t="shared" si="18"/>
        <v>1.8446626202441192</v>
      </c>
      <c r="C397">
        <f t="shared" si="19"/>
        <v>-0.27045565493032381</v>
      </c>
      <c r="D397">
        <f t="shared" si="20"/>
        <v>0.96273243360562522</v>
      </c>
    </row>
    <row r="398" spans="1:4" x14ac:dyDescent="0.35">
      <c r="A398">
        <v>398</v>
      </c>
      <c r="B398">
        <f t="shared" si="18"/>
        <v>1.8572541739659214</v>
      </c>
      <c r="C398">
        <f t="shared" si="19"/>
        <v>-0.28255619205069837</v>
      </c>
      <c r="D398">
        <f t="shared" si="20"/>
        <v>0.95925074841451585</v>
      </c>
    </row>
    <row r="399" spans="1:4" x14ac:dyDescent="0.35">
      <c r="A399">
        <v>399</v>
      </c>
      <c r="B399">
        <f t="shared" si="18"/>
        <v>1.8698457276877245</v>
      </c>
      <c r="C399">
        <f t="shared" si="19"/>
        <v>-0.29461193126276775</v>
      </c>
      <c r="D399">
        <f t="shared" si="20"/>
        <v>0.95561697868843987</v>
      </c>
    </row>
    <row r="400" spans="1:4" x14ac:dyDescent="0.35">
      <c r="A400">
        <v>400</v>
      </c>
      <c r="B400">
        <f t="shared" si="18"/>
        <v>1.8824372814095276</v>
      </c>
      <c r="C400">
        <f t="shared" si="19"/>
        <v>-0.30662096118778609</v>
      </c>
      <c r="D400">
        <f t="shared" si="20"/>
        <v>0.95183170054389243</v>
      </c>
    </row>
    <row r="401" spans="1:4" x14ac:dyDescent="0.35">
      <c r="A401">
        <v>401</v>
      </c>
      <c r="B401">
        <f t="shared" si="18"/>
        <v>1.8950288351313298</v>
      </c>
      <c r="C401">
        <f t="shared" si="19"/>
        <v>-0.31858137785253743</v>
      </c>
      <c r="D401">
        <f t="shared" si="20"/>
        <v>0.94789551411829076</v>
      </c>
    </row>
    <row r="402" spans="1:4" x14ac:dyDescent="0.35">
      <c r="A402">
        <v>402</v>
      </c>
      <c r="B402">
        <f t="shared" si="18"/>
        <v>1.9076203888531329</v>
      </c>
      <c r="C402">
        <f t="shared" si="19"/>
        <v>-0.330491284991204</v>
      </c>
      <c r="D402">
        <f t="shared" si="20"/>
        <v>0.94380904347482431</v>
      </c>
    </row>
    <row r="403" spans="1:4" x14ac:dyDescent="0.35">
      <c r="A403">
        <v>403</v>
      </c>
      <c r="B403">
        <f t="shared" si="18"/>
        <v>1.920211942574936</v>
      </c>
      <c r="C403">
        <f t="shared" si="19"/>
        <v>-0.34234879434600496</v>
      </c>
      <c r="D403">
        <f t="shared" si="20"/>
        <v>0.93957293650351426</v>
      </c>
    </row>
    <row r="404" spans="1:4" x14ac:dyDescent="0.35">
      <c r="A404">
        <v>404</v>
      </c>
      <c r="B404">
        <f t="shared" si="18"/>
        <v>1.9328034962967382</v>
      </c>
      <c r="C404">
        <f t="shared" si="19"/>
        <v>-0.35415202596657297</v>
      </c>
      <c r="D404">
        <f t="shared" si="20"/>
        <v>0.93518786481849292</v>
      </c>
    </row>
    <row r="405" spans="1:4" x14ac:dyDescent="0.35">
      <c r="A405">
        <v>405</v>
      </c>
      <c r="B405">
        <f t="shared" si="18"/>
        <v>1.9453950500185413</v>
      </c>
      <c r="C405">
        <f t="shared" si="19"/>
        <v>-0.3658991085080136</v>
      </c>
      <c r="D405">
        <f t="shared" si="20"/>
        <v>0.93065452365152179</v>
      </c>
    </row>
    <row r="406" spans="1:4" x14ac:dyDescent="0.35">
      <c r="A406">
        <v>406</v>
      </c>
      <c r="B406">
        <f t="shared" si="18"/>
        <v>1.9579866037403444</v>
      </c>
      <c r="C406">
        <f t="shared" si="19"/>
        <v>-0.37758817952759294</v>
      </c>
      <c r="D406">
        <f t="shared" si="20"/>
        <v>0.92597363174176739</v>
      </c>
    </row>
    <row r="407" spans="1:4" x14ac:dyDescent="0.35">
      <c r="A407">
        <v>407</v>
      </c>
      <c r="B407">
        <f t="shared" si="18"/>
        <v>1.9705781574621466</v>
      </c>
      <c r="C407">
        <f t="shared" si="19"/>
        <v>-0.38921738578002152</v>
      </c>
      <c r="D407">
        <f t="shared" si="20"/>
        <v>0.92114593122184818</v>
      </c>
    </row>
    <row r="408" spans="1:4" x14ac:dyDescent="0.35">
      <c r="A408">
        <v>408</v>
      </c>
      <c r="B408">
        <f t="shared" si="18"/>
        <v>1.9831697111839497</v>
      </c>
      <c r="C408">
        <f t="shared" si="19"/>
        <v>-0.40078488351127955</v>
      </c>
      <c r="D408">
        <f t="shared" si="20"/>
        <v>0.91617218750017182</v>
      </c>
    </row>
    <row r="409" spans="1:4" x14ac:dyDescent="0.35">
      <c r="A409">
        <v>409</v>
      </c>
      <c r="B409">
        <f t="shared" si="18"/>
        <v>1.9957612649057528</v>
      </c>
      <c r="C409">
        <f t="shared" si="19"/>
        <v>-0.41228883875093031</v>
      </c>
      <c r="D409">
        <f t="shared" si="20"/>
        <v>0.91105318913958555</v>
      </c>
    </row>
    <row r="410" spans="1:4" x14ac:dyDescent="0.35">
      <c r="A410">
        <v>410</v>
      </c>
      <c r="B410">
        <f t="shared" si="18"/>
        <v>2.008352818627555</v>
      </c>
      <c r="C410">
        <f t="shared" si="19"/>
        <v>-0.42372742760288978</v>
      </c>
      <c r="D410">
        <f t="shared" si="20"/>
        <v>0.90578974773235199</v>
      </c>
    </row>
    <row r="411" spans="1:4" x14ac:dyDescent="0.35">
      <c r="A411">
        <v>411</v>
      </c>
      <c r="B411">
        <f t="shared" si="18"/>
        <v>2.0209443723493581</v>
      </c>
      <c r="C411">
        <f t="shared" si="19"/>
        <v>-0.43509883653459874</v>
      </c>
      <c r="D411">
        <f t="shared" si="20"/>
        <v>0.90038269777147462</v>
      </c>
    </row>
    <row r="412" spans="1:4" x14ac:dyDescent="0.35">
      <c r="A412">
        <v>412</v>
      </c>
      <c r="B412">
        <f t="shared" si="18"/>
        <v>2.0335359260711612</v>
      </c>
      <c r="C412">
        <f t="shared" si="19"/>
        <v>-0.44640126266454477</v>
      </c>
      <c r="D412">
        <f t="shared" si="20"/>
        <v>0.8948328965183947</v>
      </c>
    </row>
    <row r="413" spans="1:4" x14ac:dyDescent="0.35">
      <c r="A413">
        <v>413</v>
      </c>
      <c r="B413">
        <f t="shared" si="18"/>
        <v>2.0461274797929634</v>
      </c>
      <c r="C413">
        <f t="shared" si="19"/>
        <v>-0.45763291404810286</v>
      </c>
      <c r="D413">
        <f t="shared" si="20"/>
        <v>0.88914122386707595</v>
      </c>
    </row>
    <row r="414" spans="1:4" x14ac:dyDescent="0.35">
      <c r="A414">
        <v>414</v>
      </c>
      <c r="B414">
        <f t="shared" si="18"/>
        <v>2.0587190335147665</v>
      </c>
      <c r="C414">
        <f t="shared" si="19"/>
        <v>-0.46879200996164166</v>
      </c>
      <c r="D414">
        <f t="shared" si="20"/>
        <v>0.88330858220450004</v>
      </c>
    </row>
    <row r="415" spans="1:4" x14ac:dyDescent="0.35">
      <c r="A415">
        <v>415</v>
      </c>
      <c r="B415">
        <f t="shared" si="18"/>
        <v>2.0713105872365696</v>
      </c>
      <c r="C415">
        <f t="shared" si="19"/>
        <v>-0.47987678118484395</v>
      </c>
      <c r="D415">
        <f t="shared" si="20"/>
        <v>0.87733589626760022</v>
      </c>
    </row>
    <row r="416" spans="1:4" x14ac:dyDescent="0.35">
      <c r="A416">
        <v>416</v>
      </c>
      <c r="B416">
        <f t="shared" si="18"/>
        <v>2.0839021409583718</v>
      </c>
      <c r="C416">
        <f t="shared" si="19"/>
        <v>-0.49088547028121021</v>
      </c>
      <c r="D416">
        <f t="shared" si="20"/>
        <v>0.87122411299664748</v>
      </c>
    </row>
    <row r="417" spans="1:4" x14ac:dyDescent="0.35">
      <c r="A417">
        <v>417</v>
      </c>
      <c r="B417">
        <f t="shared" si="18"/>
        <v>2.0964936946801749</v>
      </c>
      <c r="C417">
        <f t="shared" si="19"/>
        <v>-0.50181633187669406</v>
      </c>
      <c r="D417">
        <f t="shared" si="20"/>
        <v>0.86497420138511627</v>
      </c>
    </row>
    <row r="418" spans="1:4" x14ac:dyDescent="0.35">
      <c r="A418">
        <v>418</v>
      </c>
      <c r="B418">
        <f t="shared" si="18"/>
        <v>2.109085248401978</v>
      </c>
      <c r="C418">
        <f t="shared" si="19"/>
        <v>-0.51266763293641782</v>
      </c>
      <c r="D418">
        <f t="shared" si="20"/>
        <v>0.85858715232605853</v>
      </c>
    </row>
    <row r="419" spans="1:4" x14ac:dyDescent="0.35">
      <c r="A419">
        <v>419</v>
      </c>
      <c r="B419">
        <f t="shared" si="18"/>
        <v>2.1216768021237802</v>
      </c>
      <c r="C419">
        <f t="shared" si="19"/>
        <v>-0.52343765303943968</v>
      </c>
      <c r="D419">
        <f t="shared" si="20"/>
        <v>0.85206397845500026</v>
      </c>
    </row>
    <row r="420" spans="1:4" x14ac:dyDescent="0.35">
      <c r="A420">
        <v>420</v>
      </c>
      <c r="B420">
        <f t="shared" si="18"/>
        <v>2.1342683558455833</v>
      </c>
      <c r="C420">
        <f t="shared" si="19"/>
        <v>-0.53412468465151974</v>
      </c>
      <c r="D420">
        <f t="shared" si="20"/>
        <v>0.84540571398939246</v>
      </c>
    </row>
    <row r="421" spans="1:4" x14ac:dyDescent="0.35">
      <c r="A421">
        <v>421</v>
      </c>
      <c r="B421">
        <f t="shared" si="18"/>
        <v>2.1468599095673864</v>
      </c>
      <c r="C421">
        <f t="shared" si="19"/>
        <v>-0.54472703339583717</v>
      </c>
      <c r="D421">
        <f t="shared" si="20"/>
        <v>0.83861341456464344</v>
      </c>
    </row>
    <row r="422" spans="1:4" x14ac:dyDescent="0.35">
      <c r="A422">
        <v>422</v>
      </c>
      <c r="B422">
        <f t="shared" si="18"/>
        <v>2.1594514632891886</v>
      </c>
      <c r="C422">
        <f t="shared" si="19"/>
        <v>-0.55524301832162715</v>
      </c>
      <c r="D422">
        <f t="shared" si="20"/>
        <v>0.83168815706675137</v>
      </c>
    </row>
    <row r="423" spans="1:4" x14ac:dyDescent="0.35">
      <c r="A423">
        <v>423</v>
      </c>
      <c r="B423">
        <f t="shared" si="18"/>
        <v>2.1720430170109917</v>
      </c>
      <c r="C423">
        <f t="shared" si="19"/>
        <v>-0.56567097217069007</v>
      </c>
      <c r="D423">
        <f t="shared" si="20"/>
        <v>0.82463103946156813</v>
      </c>
    </row>
    <row r="424" spans="1:4" x14ac:dyDescent="0.35">
      <c r="A424">
        <v>424</v>
      </c>
      <c r="B424">
        <f t="shared" si="18"/>
        <v>2.1846345707327948</v>
      </c>
      <c r="C424">
        <f t="shared" si="19"/>
        <v>-0.57600924164172285</v>
      </c>
      <c r="D424">
        <f t="shared" si="20"/>
        <v>0.81744318062072507</v>
      </c>
    </row>
    <row r="425" spans="1:4" x14ac:dyDescent="0.35">
      <c r="A425">
        <v>425</v>
      </c>
      <c r="B425">
        <f t="shared" si="18"/>
        <v>2.197226124454597</v>
      </c>
      <c r="C425">
        <f t="shared" si="19"/>
        <v>-0.58625618765244358</v>
      </c>
      <c r="D425">
        <f t="shared" si="20"/>
        <v>0.81012572014423967</v>
      </c>
    </row>
    <row r="426" spans="1:4" x14ac:dyDescent="0.35">
      <c r="A426">
        <v>426</v>
      </c>
      <c r="B426">
        <f t="shared" si="18"/>
        <v>2.2098176781764001</v>
      </c>
      <c r="C426">
        <f t="shared" si="19"/>
        <v>-0.59641018559946257</v>
      </c>
      <c r="D426">
        <f t="shared" si="20"/>
        <v>0.80267981817983602</v>
      </c>
    </row>
    <row r="427" spans="1:4" x14ac:dyDescent="0.35">
      <c r="A427">
        <v>427</v>
      </c>
      <c r="B427">
        <f t="shared" si="18"/>
        <v>2.2224092318982032</v>
      </c>
      <c r="C427">
        <f t="shared" si="19"/>
        <v>-0.60646962561585072</v>
      </c>
      <c r="D427">
        <f t="shared" si="20"/>
        <v>0.79510665523901247</v>
      </c>
    </row>
    <row r="428" spans="1:4" x14ac:dyDescent="0.35">
      <c r="A428">
        <v>428</v>
      </c>
      <c r="B428">
        <f t="shared" si="18"/>
        <v>2.2350007856200054</v>
      </c>
      <c r="C428">
        <f t="shared" si="19"/>
        <v>-0.61643291282637847</v>
      </c>
      <c r="D428">
        <f t="shared" si="20"/>
        <v>0.7874074320098754</v>
      </c>
    </row>
    <row r="429" spans="1:4" x14ac:dyDescent="0.35">
      <c r="A429">
        <v>429</v>
      </c>
      <c r="B429">
        <f t="shared" si="18"/>
        <v>2.2475923393418085</v>
      </c>
      <c r="C429">
        <f t="shared" si="19"/>
        <v>-0.62629846760037755</v>
      </c>
      <c r="D429">
        <f t="shared" si="20"/>
        <v>0.77958336916677407</v>
      </c>
    </row>
    <row r="430" spans="1:4" x14ac:dyDescent="0.35">
      <c r="A430">
        <v>430</v>
      </c>
      <c r="B430">
        <f t="shared" si="18"/>
        <v>2.2601838930636116</v>
      </c>
      <c r="C430">
        <f t="shared" si="19"/>
        <v>-0.63606472580217954</v>
      </c>
      <c r="D430">
        <f t="shared" si="20"/>
        <v>0.77163570717677277</v>
      </c>
    </row>
    <row r="431" spans="1:4" x14ac:dyDescent="0.35">
      <c r="A431">
        <v>431</v>
      </c>
      <c r="B431">
        <f t="shared" si="18"/>
        <v>2.2727754467854138</v>
      </c>
      <c r="C431">
        <f t="shared" si="19"/>
        <v>-0.64573013903910359</v>
      </c>
      <c r="D431">
        <f t="shared" si="20"/>
        <v>0.76356570610297836</v>
      </c>
    </row>
    <row r="432" spans="1:4" x14ac:dyDescent="0.35">
      <c r="A432">
        <v>432</v>
      </c>
      <c r="B432">
        <f t="shared" si="18"/>
        <v>2.2853670005072169</v>
      </c>
      <c r="C432">
        <f t="shared" si="19"/>
        <v>-0.6552931749069496</v>
      </c>
      <c r="D432">
        <f t="shared" si="20"/>
        <v>0.75537464540476196</v>
      </c>
    </row>
    <row r="433" spans="1:4" x14ac:dyDescent="0.35">
      <c r="A433">
        <v>433</v>
      </c>
      <c r="B433">
        <f t="shared" si="18"/>
        <v>2.29795855422902</v>
      </c>
      <c r="C433">
        <f t="shared" si="19"/>
        <v>-0.66475231723294848</v>
      </c>
      <c r="D433">
        <f t="shared" si="20"/>
        <v>0.74706382373491054</v>
      </c>
    </row>
    <row r="434" spans="1:4" x14ac:dyDescent="0.35">
      <c r="A434">
        <v>434</v>
      </c>
      <c r="B434">
        <f t="shared" si="18"/>
        <v>2.3105501079508222</v>
      </c>
      <c r="C434">
        <f t="shared" si="19"/>
        <v>-0.67410606631614611</v>
      </c>
      <c r="D434">
        <f t="shared" si="20"/>
        <v>0.73863455873372974</v>
      </c>
    </row>
    <row r="435" spans="1:4" x14ac:dyDescent="0.35">
      <c r="A435">
        <v>435</v>
      </c>
      <c r="B435">
        <f t="shared" si="18"/>
        <v>2.3231416616726253</v>
      </c>
      <c r="C435">
        <f t="shared" si="19"/>
        <v>-0.68335293916517603</v>
      </c>
      <c r="D435">
        <f t="shared" si="20"/>
        <v>0.73008818682013699</v>
      </c>
    </row>
    <row r="436" spans="1:4" x14ac:dyDescent="0.35">
      <c r="A436">
        <v>436</v>
      </c>
      <c r="B436">
        <f t="shared" si="18"/>
        <v>2.3357332153944284</v>
      </c>
      <c r="C436">
        <f t="shared" si="19"/>
        <v>-0.69249146973337627</v>
      </c>
      <c r="D436">
        <f t="shared" si="20"/>
        <v>0.72142606297978207</v>
      </c>
    </row>
    <row r="437" spans="1:4" x14ac:dyDescent="0.35">
      <c r="A437">
        <v>437</v>
      </c>
      <c r="B437">
        <f t="shared" si="18"/>
        <v>2.3483247691162306</v>
      </c>
      <c r="C437">
        <f t="shared" si="19"/>
        <v>-0.7015202091512257</v>
      </c>
      <c r="D437">
        <f t="shared" si="20"/>
        <v>0.71264956055021922</v>
      </c>
    </row>
    <row r="438" spans="1:4" x14ac:dyDescent="0.35">
      <c r="A438">
        <v>438</v>
      </c>
      <c r="B438">
        <f t="shared" si="18"/>
        <v>2.3609163228380337</v>
      </c>
      <c r="C438">
        <f t="shared" si="19"/>
        <v>-0.7104377259560577</v>
      </c>
      <c r="D438">
        <f t="shared" si="20"/>
        <v>0.70376007100316906</v>
      </c>
    </row>
    <row r="439" spans="1:4" x14ac:dyDescent="0.35">
      <c r="A439">
        <v>439</v>
      </c>
      <c r="B439">
        <f t="shared" si="18"/>
        <v>2.3735078765598367</v>
      </c>
      <c r="C439">
        <f t="shared" si="19"/>
        <v>-0.71924260631900705</v>
      </c>
      <c r="D439">
        <f t="shared" si="20"/>
        <v>0.69475900372391142</v>
      </c>
    </row>
    <row r="440" spans="1:4" x14ac:dyDescent="0.35">
      <c r="A440">
        <v>440</v>
      </c>
      <c r="B440">
        <f t="shared" si="18"/>
        <v>2.386099430281639</v>
      </c>
      <c r="C440">
        <f t="shared" si="19"/>
        <v>-0.72793345426916811</v>
      </c>
      <c r="D440">
        <f t="shared" si="20"/>
        <v>0.68564778578783214</v>
      </c>
    </row>
    <row r="441" spans="1:4" x14ac:dyDescent="0.35">
      <c r="A441">
        <v>441</v>
      </c>
      <c r="B441">
        <f t="shared" si="18"/>
        <v>2.3986909840034421</v>
      </c>
      <c r="C441">
        <f t="shared" si="19"/>
        <v>-0.73650889191492097</v>
      </c>
      <c r="D441">
        <f t="shared" si="20"/>
        <v>0.67642786173416547</v>
      </c>
    </row>
    <row r="442" spans="1:4" x14ac:dyDescent="0.35">
      <c r="A442">
        <v>442</v>
      </c>
      <c r="B442">
        <f t="shared" si="18"/>
        <v>2.4112825377252451</v>
      </c>
      <c r="C442">
        <f t="shared" si="19"/>
        <v>-0.74496755966238526</v>
      </c>
      <c r="D442">
        <f t="shared" si="20"/>
        <v>0.6671006933369733</v>
      </c>
    </row>
    <row r="443" spans="1:4" x14ac:dyDescent="0.35">
      <c r="A443">
        <v>443</v>
      </c>
      <c r="B443">
        <f t="shared" si="18"/>
        <v>2.4238740914470474</v>
      </c>
      <c r="C443">
        <f t="shared" si="19"/>
        <v>-0.75330811643097972</v>
      </c>
      <c r="D443">
        <f t="shared" si="20"/>
        <v>0.65766775937338562</v>
      </c>
    </row>
    <row r="444" spans="1:4" x14ac:dyDescent="0.35">
      <c r="A444">
        <v>444</v>
      </c>
      <c r="B444">
        <f t="shared" si="18"/>
        <v>2.4364656451688504</v>
      </c>
      <c r="C444">
        <f t="shared" si="19"/>
        <v>-0.76152923986604526</v>
      </c>
      <c r="D444">
        <f t="shared" si="20"/>
        <v>0.64813055538914632</v>
      </c>
    </row>
    <row r="445" spans="1:4" x14ac:dyDescent="0.35">
      <c r="A445">
        <v>445</v>
      </c>
      <c r="B445">
        <f t="shared" si="18"/>
        <v>2.4490571988906535</v>
      </c>
      <c r="C445">
        <f t="shared" si="19"/>
        <v>-0.76962962654849454</v>
      </c>
      <c r="D445">
        <f t="shared" si="20"/>
        <v>0.63849059346150505</v>
      </c>
    </row>
    <row r="446" spans="1:4" x14ac:dyDescent="0.35">
      <c r="A446">
        <v>446</v>
      </c>
      <c r="B446">
        <f t="shared" si="18"/>
        <v>2.4616487526124557</v>
      </c>
      <c r="C446">
        <f t="shared" si="19"/>
        <v>-0.77760799220146415</v>
      </c>
      <c r="D446">
        <f t="shared" si="20"/>
        <v>0.62874940195948303</v>
      </c>
    </row>
    <row r="447" spans="1:4" x14ac:dyDescent="0.35">
      <c r="A447">
        <v>447</v>
      </c>
      <c r="B447">
        <f t="shared" si="18"/>
        <v>2.4742403063342588</v>
      </c>
      <c r="C447">
        <f t="shared" si="19"/>
        <v>-0.78546307189393294</v>
      </c>
      <c r="D447">
        <f t="shared" si="20"/>
        <v>0.61890852530155571</v>
      </c>
    </row>
    <row r="448" spans="1:4" x14ac:dyDescent="0.35">
      <c r="A448">
        <v>448</v>
      </c>
      <c r="B448">
        <f t="shared" si="18"/>
        <v>2.4868318600560619</v>
      </c>
      <c r="C448">
        <f t="shared" si="19"/>
        <v>-0.79319362024126616</v>
      </c>
      <c r="D448">
        <f t="shared" si="20"/>
        <v>0.60896952371079627</v>
      </c>
    </row>
    <row r="449" spans="1:4" x14ac:dyDescent="0.35">
      <c r="A449">
        <v>449</v>
      </c>
      <c r="B449">
        <f t="shared" ref="B449:B500" si="21">-3.14159265358979+(A449-1)*0.0125915537218028</f>
        <v>2.4994234137778641</v>
      </c>
      <c r="C449">
        <f t="shared" ref="C449:C500" si="22">1*COS(B449)+0</f>
        <v>-0.80079841160266774</v>
      </c>
      <c r="D449">
        <f t="shared" ref="D449:D500" si="23">1*SIN(B449)+0+0*COS(B449)</f>
        <v>0.59893397296750861</v>
      </c>
    </row>
    <row r="450" spans="1:4" x14ac:dyDescent="0.35">
      <c r="A450">
        <v>450</v>
      </c>
      <c r="B450">
        <f t="shared" si="21"/>
        <v>2.5120149674996672</v>
      </c>
      <c r="C450">
        <f t="shared" si="22"/>
        <v>-0.80827624027550105</v>
      </c>
      <c r="D450">
        <f t="shared" si="23"/>
        <v>0.588803464159392</v>
      </c>
    </row>
    <row r="451" spans="1:4" x14ac:dyDescent="0.35">
      <c r="A451">
        <v>451</v>
      </c>
      <c r="B451">
        <f t="shared" si="21"/>
        <v>2.5246065212214703</v>
      </c>
      <c r="C451">
        <f t="shared" si="22"/>
        <v>-0.81562592068644368</v>
      </c>
      <c r="D451">
        <f t="shared" si="23"/>
        <v>0.57857960342928716</v>
      </c>
    </row>
    <row r="452" spans="1:4" x14ac:dyDescent="0.35">
      <c r="A452">
        <v>452</v>
      </c>
      <c r="B452">
        <f t="shared" si="21"/>
        <v>2.5371980749432725</v>
      </c>
      <c r="C452">
        <f t="shared" si="22"/>
        <v>-0.82284628757945599</v>
      </c>
      <c r="D452">
        <f t="shared" si="23"/>
        <v>0.56826401172052687</v>
      </c>
    </row>
    <row r="453" spans="1:4" x14ac:dyDescent="0.35">
      <c r="A453">
        <v>453</v>
      </c>
      <c r="B453">
        <f t="shared" si="21"/>
        <v>2.5497896286650756</v>
      </c>
      <c r="C453">
        <f t="shared" si="22"/>
        <v>-0.82993619620052894</v>
      </c>
      <c r="D453">
        <f t="shared" si="23"/>
        <v>0.55785832451994222</v>
      </c>
    </row>
    <row r="454" spans="1:4" x14ac:dyDescent="0.35">
      <c r="A454">
        <v>454</v>
      </c>
      <c r="B454">
        <f t="shared" si="21"/>
        <v>2.5623811823868787</v>
      </c>
      <c r="C454">
        <f t="shared" si="22"/>
        <v>-0.83689452247917506</v>
      </c>
      <c r="D454">
        <f t="shared" si="23"/>
        <v>0.54736419159856775</v>
      </c>
    </row>
    <row r="455" spans="1:4" x14ac:dyDescent="0.35">
      <c r="A455">
        <v>455</v>
      </c>
      <c r="B455">
        <f t="shared" si="21"/>
        <v>2.5749727361086809</v>
      </c>
      <c r="C455">
        <f t="shared" si="22"/>
        <v>-0.843720163206647</v>
      </c>
      <c r="D455">
        <f t="shared" si="23"/>
        <v>0.5367832767500762</v>
      </c>
    </row>
    <row r="456" spans="1:4" x14ac:dyDescent="0.35">
      <c r="A456">
        <v>456</v>
      </c>
      <c r="B456">
        <f t="shared" si="21"/>
        <v>2.587564289830484</v>
      </c>
      <c r="C456">
        <f t="shared" si="22"/>
        <v>-0.85041203621084671</v>
      </c>
      <c r="D456">
        <f t="shared" si="23"/>
        <v>0.52611725752699035</v>
      </c>
    </row>
    <row r="457" spans="1:4" x14ac:dyDescent="0.35">
      <c r="A457">
        <v>457</v>
      </c>
      <c r="B457">
        <f t="shared" si="21"/>
        <v>2.6001558435522871</v>
      </c>
      <c r="C457">
        <f t="shared" si="22"/>
        <v>-0.85696908052789589</v>
      </c>
      <c r="D457">
        <f t="shared" si="23"/>
        <v>0.51536782497471911</v>
      </c>
    </row>
    <row r="458" spans="1:4" x14ac:dyDescent="0.35">
      <c r="A458">
        <v>458</v>
      </c>
      <c r="B458">
        <f t="shared" si="21"/>
        <v>2.6127473972740893</v>
      </c>
      <c r="C458">
        <f t="shared" si="22"/>
        <v>-0.86339025657034785</v>
      </c>
      <c r="D458">
        <f t="shared" si="23"/>
        <v>0.50453668336344881</v>
      </c>
    </row>
    <row r="459" spans="1:4" x14ac:dyDescent="0.35">
      <c r="A459">
        <v>459</v>
      </c>
      <c r="B459">
        <f t="shared" si="21"/>
        <v>2.6253389509958924</v>
      </c>
      <c r="C459">
        <f t="shared" si="22"/>
        <v>-0.8696745462920108</v>
      </c>
      <c r="D459">
        <f t="shared" si="23"/>
        <v>0.4936255499179365</v>
      </c>
    </row>
    <row r="460" spans="1:4" x14ac:dyDescent="0.35">
      <c r="A460">
        <v>460</v>
      </c>
      <c r="B460">
        <f t="shared" si="21"/>
        <v>2.6379305047176955</v>
      </c>
      <c r="C460">
        <f t="shared" si="22"/>
        <v>-0.87582095334935095</v>
      </c>
      <c r="D460">
        <f t="shared" si="23"/>
        <v>0.48263615454525777</v>
      </c>
    </row>
    <row r="461" spans="1:4" x14ac:dyDescent="0.35">
      <c r="A461">
        <v>461</v>
      </c>
      <c r="B461">
        <f t="shared" si="21"/>
        <v>2.6505220584394977</v>
      </c>
      <c r="C461">
        <f t="shared" si="22"/>
        <v>-0.88182850325945983</v>
      </c>
      <c r="D461">
        <f t="shared" si="23"/>
        <v>0.47157023956053545</v>
      </c>
    </row>
    <row r="462" spans="1:4" x14ac:dyDescent="0.35">
      <c r="A462">
        <v>462</v>
      </c>
      <c r="B462">
        <f t="shared" si="21"/>
        <v>2.6631136121613008</v>
      </c>
      <c r="C462">
        <f t="shared" si="22"/>
        <v>-0.88769624355455456</v>
      </c>
      <c r="D462">
        <f t="shared" si="23"/>
        <v>0.46042955941070179</v>
      </c>
    </row>
    <row r="463" spans="1:4" x14ac:dyDescent="0.35">
      <c r="A463">
        <v>463</v>
      </c>
      <c r="B463">
        <f t="shared" si="21"/>
        <v>2.6757051658831039</v>
      </c>
      <c r="C463">
        <f t="shared" si="22"/>
        <v>-0.89342324393298445</v>
      </c>
      <c r="D463">
        <f t="shared" si="23"/>
        <v>0.44921588039634452</v>
      </c>
    </row>
    <row r="464" spans="1:4" x14ac:dyDescent="0.35">
      <c r="A464">
        <v>464</v>
      </c>
      <c r="B464">
        <f t="shared" si="21"/>
        <v>2.6882967196049061</v>
      </c>
      <c r="C464">
        <f t="shared" si="22"/>
        <v>-0.8990085964067277</v>
      </c>
      <c r="D464">
        <f t="shared" si="23"/>
        <v>0.43793098039166556</v>
      </c>
    </row>
    <row r="465" spans="1:4" x14ac:dyDescent="0.35">
      <c r="A465">
        <v>465</v>
      </c>
      <c r="B465">
        <f t="shared" si="21"/>
        <v>2.7008882733267092</v>
      </c>
      <c r="C465">
        <f t="shared" si="22"/>
        <v>-0.90445141544534879</v>
      </c>
      <c r="D465">
        <f t="shared" si="23"/>
        <v>0.42657664856260591</v>
      </c>
    </row>
    <row r="466" spans="1:4" x14ac:dyDescent="0.35">
      <c r="A466">
        <v>466</v>
      </c>
      <c r="B466">
        <f t="shared" si="21"/>
        <v>2.7134798270485123</v>
      </c>
      <c r="C466">
        <f t="shared" si="22"/>
        <v>-0.90975083811639346</v>
      </c>
      <c r="D466">
        <f t="shared" si="23"/>
        <v>0.41515468508318643</v>
      </c>
    </row>
    <row r="467" spans="1:4" x14ac:dyDescent="0.35">
      <c r="A467">
        <v>467</v>
      </c>
      <c r="B467">
        <f t="shared" si="21"/>
        <v>2.7260713807703145</v>
      </c>
      <c r="C467">
        <f t="shared" si="22"/>
        <v>-0.91490602422220291</v>
      </c>
      <c r="D467">
        <f t="shared" si="23"/>
        <v>0.40366690085009682</v>
      </c>
    </row>
    <row r="468" spans="1:4" x14ac:dyDescent="0.35">
      <c r="A468">
        <v>468</v>
      </c>
      <c r="B468">
        <f t="shared" si="21"/>
        <v>2.7386629344921176</v>
      </c>
      <c r="C468">
        <f t="shared" si="22"/>
        <v>-0.91991615643312463</v>
      </c>
      <c r="D468">
        <f t="shared" si="23"/>
        <v>0.39211511719558451</v>
      </c>
    </row>
    <row r="469" spans="1:4" x14ac:dyDescent="0.35">
      <c r="A469">
        <v>469</v>
      </c>
      <c r="B469">
        <f t="shared" si="21"/>
        <v>2.7512544882139207</v>
      </c>
      <c r="C469">
        <f t="shared" si="22"/>
        <v>-0.92478044041709373</v>
      </c>
      <c r="D469">
        <f t="shared" si="23"/>
        <v>0.38050116559869573</v>
      </c>
    </row>
    <row r="470" spans="1:4" x14ac:dyDescent="0.35">
      <c r="A470">
        <v>470</v>
      </c>
      <c r="B470">
        <f t="shared" si="21"/>
        <v>2.7638460419357229</v>
      </c>
      <c r="C470">
        <f t="shared" si="22"/>
        <v>-0.92949810496557161</v>
      </c>
      <c r="D470">
        <f t="shared" si="23"/>
        <v>0.36882688739490138</v>
      </c>
    </row>
    <row r="471" spans="1:4" x14ac:dyDescent="0.35">
      <c r="A471">
        <v>471</v>
      </c>
      <c r="B471">
        <f t="shared" si="21"/>
        <v>2.776437595657526</v>
      </c>
      <c r="C471">
        <f t="shared" si="22"/>
        <v>-0.93406840211581788</v>
      </c>
      <c r="D471">
        <f t="shared" si="23"/>
        <v>0.35709413348415964</v>
      </c>
    </row>
    <row r="472" spans="1:4" x14ac:dyDescent="0.35">
      <c r="A472">
        <v>472</v>
      </c>
      <c r="B472">
        <f t="shared" si="21"/>
        <v>2.7890291493793291</v>
      </c>
      <c r="C472">
        <f t="shared" si="22"/>
        <v>-0.93849060726947464</v>
      </c>
      <c r="D472">
        <f t="shared" si="23"/>
        <v>0.34530476403746974</v>
      </c>
    </row>
    <row r="473" spans="1:4" x14ac:dyDescent="0.35">
      <c r="A473">
        <v>473</v>
      </c>
      <c r="B473">
        <f t="shared" si="21"/>
        <v>2.8016207031011313</v>
      </c>
      <c r="C473">
        <f t="shared" si="22"/>
        <v>-0.94276401930744913</v>
      </c>
      <c r="D473">
        <f t="shared" si="23"/>
        <v>0.33346064820194843</v>
      </c>
    </row>
    <row r="474" spans="1:4" x14ac:dyDescent="0.35">
      <c r="A474">
        <v>474</v>
      </c>
      <c r="B474">
        <f t="shared" si="21"/>
        <v>2.8142122568229344</v>
      </c>
      <c r="C474">
        <f t="shared" si="22"/>
        <v>-0.94688796070107328</v>
      </c>
      <c r="D474">
        <f t="shared" si="23"/>
        <v>0.32156366380448331</v>
      </c>
    </row>
    <row r="475" spans="1:4" x14ac:dyDescent="0.35">
      <c r="A475">
        <v>475</v>
      </c>
      <c r="B475">
        <f t="shared" si="21"/>
        <v>2.8268038105447375</v>
      </c>
      <c r="C475">
        <f t="shared" si="22"/>
        <v>-0.95086177761952073</v>
      </c>
      <c r="D475">
        <f t="shared" si="23"/>
        <v>0.30961569705401759</v>
      </c>
    </row>
    <row r="476" spans="1:4" x14ac:dyDescent="0.35">
      <c r="A476">
        <v>476</v>
      </c>
      <c r="B476">
        <f t="shared" si="21"/>
        <v>2.8393953642665397</v>
      </c>
      <c r="C476">
        <f t="shared" si="22"/>
        <v>-0.95468484003346987</v>
      </c>
      <c r="D476">
        <f t="shared" si="23"/>
        <v>0.29761864224249818</v>
      </c>
    </row>
    <row r="477" spans="1:4" x14ac:dyDescent="0.35">
      <c r="A477">
        <v>477</v>
      </c>
      <c r="B477">
        <f t="shared" si="21"/>
        <v>2.8519869179883428</v>
      </c>
      <c r="C477">
        <f t="shared" si="22"/>
        <v>-0.95835654181499241</v>
      </c>
      <c r="D477">
        <f t="shared" si="23"/>
        <v>0.28557440144454255</v>
      </c>
    </row>
    <row r="478" spans="1:4" x14ac:dyDescent="0.35">
      <c r="A478">
        <v>478</v>
      </c>
      <c r="B478">
        <f t="shared" si="21"/>
        <v>2.8645784717101459</v>
      </c>
      <c r="C478">
        <f t="shared" si="22"/>
        <v>-0.96187630083365039</v>
      </c>
      <c r="D478">
        <f t="shared" si="23"/>
        <v>0.27348488421587913</v>
      </c>
    </row>
    <row r="479" spans="1:4" x14ac:dyDescent="0.35">
      <c r="A479">
        <v>479</v>
      </c>
      <c r="B479">
        <f t="shared" si="21"/>
        <v>2.8771700254319481</v>
      </c>
      <c r="C479">
        <f t="shared" si="22"/>
        <v>-0.96524355904879122</v>
      </c>
      <c r="D479">
        <f t="shared" si="23"/>
        <v>0.26135200729059388</v>
      </c>
    </row>
    <row r="480" spans="1:4" x14ac:dyDescent="0.35">
      <c r="A480">
        <v>480</v>
      </c>
      <c r="B480">
        <f t="shared" si="21"/>
        <v>2.8897615791537512</v>
      </c>
      <c r="C480">
        <f t="shared" si="22"/>
        <v>-0.96845778259802262</v>
      </c>
      <c r="D480">
        <f t="shared" si="23"/>
        <v>0.24917769427723904</v>
      </c>
    </row>
    <row r="481" spans="1:4" x14ac:dyDescent="0.35">
      <c r="A481">
        <v>481</v>
      </c>
      <c r="B481">
        <f t="shared" si="21"/>
        <v>2.9023531328755543</v>
      </c>
      <c r="C481">
        <f t="shared" si="22"/>
        <v>-0.97151846188185254</v>
      </c>
      <c r="D481">
        <f t="shared" si="23"/>
        <v>0.23696387535385935</v>
      </c>
    </row>
    <row r="482" spans="1:4" x14ac:dyDescent="0.35">
      <c r="A482">
        <v>482</v>
      </c>
      <c r="B482">
        <f t="shared" si="21"/>
        <v>2.9149446865973565</v>
      </c>
      <c r="C482">
        <f t="shared" si="22"/>
        <v>-0.97442511164448486</v>
      </c>
      <c r="D482">
        <f t="shared" si="23"/>
        <v>0.22471248696196916</v>
      </c>
    </row>
    <row r="483" spans="1:4" x14ac:dyDescent="0.35">
      <c r="A483">
        <v>483</v>
      </c>
      <c r="B483">
        <f t="shared" si="21"/>
        <v>2.9275362403191596</v>
      </c>
      <c r="C483">
        <f t="shared" si="22"/>
        <v>-0.97717727105075436</v>
      </c>
      <c r="D483">
        <f t="shared" si="23"/>
        <v>0.21242547149953661</v>
      </c>
    </row>
    <row r="484" spans="1:4" x14ac:dyDescent="0.35">
      <c r="A484">
        <v>484</v>
      </c>
      <c r="B484">
        <f t="shared" si="21"/>
        <v>2.9401277940409627</v>
      </c>
      <c r="C484">
        <f t="shared" si="22"/>
        <v>-0.97977450375918906</v>
      </c>
      <c r="D484">
        <f t="shared" si="23"/>
        <v>0.20010477701303092</v>
      </c>
    </row>
    <row r="485" spans="1:4" x14ac:dyDescent="0.35">
      <c r="A485">
        <v>485</v>
      </c>
      <c r="B485">
        <f t="shared" si="21"/>
        <v>2.9527193477627649</v>
      </c>
      <c r="C485">
        <f t="shared" si="22"/>
        <v>-0.98221639799119032</v>
      </c>
      <c r="D485">
        <f t="shared" si="23"/>
        <v>0.18775235688856662</v>
      </c>
    </row>
    <row r="486" spans="1:4" x14ac:dyDescent="0.35">
      <c r="A486">
        <v>486</v>
      </c>
      <c r="B486">
        <f t="shared" si="21"/>
        <v>2.965310901484568</v>
      </c>
      <c r="C486">
        <f t="shared" si="22"/>
        <v>-0.98450256659631907</v>
      </c>
      <c r="D486">
        <f t="shared" si="23"/>
        <v>0.17537016954220097</v>
      </c>
    </row>
    <row r="487" spans="1:4" x14ac:dyDescent="0.35">
      <c r="A487">
        <v>487</v>
      </c>
      <c r="B487">
        <f t="shared" si="21"/>
        <v>2.9779024552063711</v>
      </c>
      <c r="C487">
        <f t="shared" si="22"/>
        <v>-0.98663264711367571</v>
      </c>
      <c r="D487">
        <f t="shared" si="23"/>
        <v>0.16296017810944194</v>
      </c>
    </row>
    <row r="488" spans="1:4" x14ac:dyDescent="0.35">
      <c r="A488">
        <v>488</v>
      </c>
      <c r="B488">
        <f t="shared" si="21"/>
        <v>2.9904940089281733</v>
      </c>
      <c r="C488">
        <f t="shared" si="22"/>
        <v>-0.98860630182936671</v>
      </c>
      <c r="D488">
        <f t="shared" si="23"/>
        <v>0.15052435013400009</v>
      </c>
    </row>
    <row r="489" spans="1:4" x14ac:dyDescent="0.35">
      <c r="A489">
        <v>489</v>
      </c>
      <c r="B489">
        <f t="shared" si="21"/>
        <v>3.0030855626499764</v>
      </c>
      <c r="C489">
        <f t="shared" si="22"/>
        <v>-0.99042321783004816</v>
      </c>
      <c r="D489">
        <f t="shared" si="23"/>
        <v>0.13806465725584124</v>
      </c>
    </row>
    <row r="490" spans="1:4" x14ac:dyDescent="0.35">
      <c r="A490">
        <v>490</v>
      </c>
      <c r="B490">
        <f t="shared" si="21"/>
        <v>3.0156771163717795</v>
      </c>
      <c r="C490">
        <f t="shared" si="22"/>
        <v>-0.99208310705253577</v>
      </c>
      <c r="D490">
        <f t="shared" si="23"/>
        <v>0.12558307489859807</v>
      </c>
    </row>
    <row r="491" spans="1:4" x14ac:dyDescent="0.35">
      <c r="A491">
        <v>491</v>
      </c>
      <c r="B491">
        <f t="shared" si="21"/>
        <v>3.0282686700935817</v>
      </c>
      <c r="C491">
        <f t="shared" si="22"/>
        <v>-0.99358570632947618</v>
      </c>
      <c r="D491">
        <f t="shared" si="23"/>
        <v>0.11308158195637352</v>
      </c>
    </row>
    <row r="492" spans="1:4" x14ac:dyDescent="0.35">
      <c r="A492">
        <v>492</v>
      </c>
      <c r="B492">
        <f t="shared" si="21"/>
        <v>3.0408602238153848</v>
      </c>
      <c r="C492">
        <f t="shared" si="22"/>
        <v>-0.99493077743107128</v>
      </c>
      <c r="D492">
        <f t="shared" si="23"/>
        <v>0.10056216047999419</v>
      </c>
    </row>
    <row r="493" spans="1:4" x14ac:dyDescent="0.35">
      <c r="A493">
        <v>493</v>
      </c>
      <c r="B493">
        <f t="shared" si="21"/>
        <v>3.0534517775371879</v>
      </c>
      <c r="C493">
        <f t="shared" si="22"/>
        <v>-0.99611810710284798</v>
      </c>
      <c r="D493">
        <f t="shared" si="23"/>
        <v>8.8026795362771124E-2</v>
      </c>
    </row>
    <row r="494" spans="1:4" x14ac:dyDescent="0.35">
      <c r="A494">
        <v>494</v>
      </c>
      <c r="B494">
        <f t="shared" si="21"/>
        <v>3.0660433312589901</v>
      </c>
      <c r="C494">
        <f t="shared" si="22"/>
        <v>-0.99714750709946842</v>
      </c>
      <c r="D494">
        <f t="shared" si="23"/>
        <v>7.5477474025801961E-2</v>
      </c>
    </row>
    <row r="495" spans="1:4" x14ac:dyDescent="0.35">
      <c r="A495">
        <v>495</v>
      </c>
      <c r="B495">
        <f t="shared" si="21"/>
        <v>3.0786348849807932</v>
      </c>
      <c r="C495">
        <f t="shared" si="22"/>
        <v>-0.99801881421457617</v>
      </c>
      <c r="D495">
        <f t="shared" si="23"/>
        <v>6.2916186102872362E-2</v>
      </c>
    </row>
    <row r="496" spans="1:4" x14ac:dyDescent="0.35">
      <c r="A496">
        <v>496</v>
      </c>
      <c r="B496">
        <f t="shared" si="21"/>
        <v>3.0912264387025963</v>
      </c>
      <c r="C496">
        <f t="shared" si="22"/>
        <v>-0.99873189030667098</v>
      </c>
      <c r="D496">
        <f t="shared" si="23"/>
        <v>5.0344923125014603E-2</v>
      </c>
    </row>
    <row r="497" spans="1:4" x14ac:dyDescent="0.35">
      <c r="A497">
        <v>497</v>
      </c>
      <c r="B497">
        <f t="shared" si="21"/>
        <v>3.1038179924243985</v>
      </c>
      <c r="C497">
        <f t="shared" si="22"/>
        <v>-0.99928662232101095</v>
      </c>
      <c r="D497">
        <f t="shared" si="23"/>
        <v>3.7765678204757333E-2</v>
      </c>
    </row>
    <row r="498" spans="1:4" x14ac:dyDescent="0.35">
      <c r="A498">
        <v>498</v>
      </c>
      <c r="B498">
        <f t="shared" si="21"/>
        <v>3.1164095461462016</v>
      </c>
      <c r="C498">
        <f t="shared" si="22"/>
        <v>-0.99968292230753641</v>
      </c>
      <c r="D498">
        <f t="shared" si="23"/>
        <v>2.5180445720124629E-2</v>
      </c>
    </row>
    <row r="499" spans="1:4" x14ac:dyDescent="0.35">
      <c r="A499">
        <v>499</v>
      </c>
      <c r="B499">
        <f t="shared" si="21"/>
        <v>3.1290010998680047</v>
      </c>
      <c r="C499">
        <f t="shared" si="22"/>
        <v>-0.99992072743481442</v>
      </c>
      <c r="D499">
        <f t="shared" si="23"/>
        <v>1.2591220998442417E-2</v>
      </c>
    </row>
    <row r="500" spans="1:4" x14ac:dyDescent="0.35">
      <c r="A500">
        <v>500</v>
      </c>
      <c r="B500">
        <f t="shared" si="21"/>
        <v>3.1415926535898069</v>
      </c>
      <c r="C500">
        <f t="shared" si="22"/>
        <v>-1</v>
      </c>
      <c r="D500">
        <f t="shared" si="23"/>
        <v>-1.3644250659861079E-14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B0862-1723-4BE1-86E3-77D3BD4CF76A}">
  <sheetPr codeName="XLSTAT_20240327_121053_1_HID">
    <tabColor rgb="FF007800"/>
  </sheetPr>
  <dimension ref="A1:B12"/>
  <sheetViews>
    <sheetView showGridLines="0" workbookViewId="0"/>
  </sheetViews>
  <sheetFormatPr defaultRowHeight="15.5" x14ac:dyDescent="0.35"/>
  <sheetData>
    <row r="1" spans="1:2" x14ac:dyDescent="0.35">
      <c r="A1">
        <v>-0.98393912481165235</v>
      </c>
      <c r="B1">
        <v>0.17838309994032403</v>
      </c>
    </row>
    <row r="2" spans="1:2" x14ac:dyDescent="0.35">
      <c r="A2">
        <v>0.9895291589485945</v>
      </c>
      <c r="B2">
        <v>0.12551582386506355</v>
      </c>
    </row>
    <row r="3" spans="1:2" x14ac:dyDescent="0.35">
      <c r="A3">
        <v>0.88931884224163649</v>
      </c>
      <c r="B3">
        <v>-0.39064719713119617</v>
      </c>
    </row>
    <row r="4" spans="1:2" x14ac:dyDescent="0.35">
      <c r="A4">
        <v>-0.74572940853693992</v>
      </c>
      <c r="B4">
        <v>0.46670941679060723</v>
      </c>
    </row>
    <row r="5" spans="1:2" x14ac:dyDescent="0.35">
      <c r="A5">
        <v>-0.88182396555906151</v>
      </c>
      <c r="B5">
        <v>0.46878573883546243</v>
      </c>
    </row>
    <row r="6" spans="1:2" x14ac:dyDescent="0.35">
      <c r="A6">
        <v>-0.93627182644046014</v>
      </c>
      <c r="B6">
        <v>-0.24392509736275161</v>
      </c>
    </row>
    <row r="7" spans="1:2" x14ac:dyDescent="0.35">
      <c r="A7">
        <v>0.71411780122129254</v>
      </c>
      <c r="B7">
        <v>0.33406473194913727</v>
      </c>
    </row>
    <row r="8" spans="1:2" x14ac:dyDescent="0.35">
      <c r="A8">
        <v>0.78350831015832823</v>
      </c>
      <c r="B8">
        <v>-0.5779809689852452</v>
      </c>
    </row>
    <row r="9" spans="1:2" x14ac:dyDescent="0.35">
      <c r="A9">
        <v>0.72777516021458732</v>
      </c>
      <c r="B9">
        <v>0.66306845979023343</v>
      </c>
    </row>
    <row r="10" spans="1:2" x14ac:dyDescent="0.35">
      <c r="A10">
        <v>0.61945232792177374</v>
      </c>
      <c r="B10">
        <v>0.28131048413339621</v>
      </c>
    </row>
    <row r="11" spans="1:2" x14ac:dyDescent="0.35">
      <c r="A11">
        <v>6.2631822483360161E-2</v>
      </c>
      <c r="B11">
        <v>0.93149794824645971</v>
      </c>
    </row>
    <row r="12" spans="1:2" x14ac:dyDescent="0.35">
      <c r="A12">
        <v>0.85905760569344414</v>
      </c>
      <c r="B12">
        <v>0.50159431856363168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AD79F-721F-4A40-B930-7992AF4C2E4E}">
  <sheetPr codeName="XLSTAT_20240327_121023_1">
    <tabColor rgb="FF007800"/>
  </sheetPr>
  <dimension ref="B1:N303"/>
  <sheetViews>
    <sheetView showGridLines="0" topLeftCell="A241" zoomScaleNormal="100" workbookViewId="0">
      <selection activeCell="L255" sqref="L255"/>
    </sheetView>
  </sheetViews>
  <sheetFormatPr defaultRowHeight="15.5" x14ac:dyDescent="0.35"/>
  <cols>
    <col min="1" max="1" width="4.58203125" customWidth="1"/>
  </cols>
  <sheetData>
    <row r="1" spans="2:9" x14ac:dyDescent="0.35">
      <c r="B1" t="s">
        <v>452</v>
      </c>
    </row>
    <row r="2" spans="2:9" x14ac:dyDescent="0.35">
      <c r="B2" t="s">
        <v>450</v>
      </c>
    </row>
    <row r="3" spans="2:9" x14ac:dyDescent="0.35">
      <c r="B3" t="s">
        <v>451</v>
      </c>
    </row>
    <row r="4" spans="2:9" x14ac:dyDescent="0.35">
      <c r="B4" t="s">
        <v>404</v>
      </c>
    </row>
    <row r="5" spans="2:9" x14ac:dyDescent="0.35">
      <c r="B5" t="s">
        <v>405</v>
      </c>
    </row>
    <row r="6" spans="2:9" x14ac:dyDescent="0.35">
      <c r="B6" t="s">
        <v>406</v>
      </c>
    </row>
    <row r="7" spans="2:9" ht="38" customHeight="1" x14ac:dyDescent="0.35"/>
    <row r="8" spans="2:9" ht="16" customHeight="1" x14ac:dyDescent="0.35">
      <c r="B8" s="58"/>
    </row>
    <row r="11" spans="2:9" x14ac:dyDescent="0.35">
      <c r="B11" t="s">
        <v>407</v>
      </c>
    </row>
    <row r="12" spans="2:9" ht="16" thickBot="1" x14ac:dyDescent="0.4"/>
    <row r="13" spans="2:9" ht="31" customHeight="1" x14ac:dyDescent="0.35">
      <c r="B13" s="82" t="s">
        <v>183</v>
      </c>
      <c r="C13" s="83" t="s">
        <v>184</v>
      </c>
      <c r="D13" s="83" t="s">
        <v>185</v>
      </c>
      <c r="E13" s="83" t="s">
        <v>186</v>
      </c>
      <c r="F13" s="83" t="s">
        <v>187</v>
      </c>
      <c r="G13" s="83" t="s">
        <v>188</v>
      </c>
      <c r="H13" s="83" t="s">
        <v>189</v>
      </c>
      <c r="I13" s="83" t="s">
        <v>190</v>
      </c>
    </row>
    <row r="14" spans="2:9" x14ac:dyDescent="0.35">
      <c r="B14" s="155" t="s">
        <v>440</v>
      </c>
      <c r="C14" s="157">
        <v>4</v>
      </c>
      <c r="D14" s="157">
        <v>0</v>
      </c>
      <c r="E14" s="157">
        <v>4</v>
      </c>
      <c r="F14" s="160">
        <v>0</v>
      </c>
      <c r="G14" s="160">
        <v>85</v>
      </c>
      <c r="H14" s="160">
        <v>38.75</v>
      </c>
      <c r="I14" s="160">
        <v>35.910769044025407</v>
      </c>
    </row>
    <row r="15" spans="2:9" x14ac:dyDescent="0.35">
      <c r="B15" s="154" t="s">
        <v>441</v>
      </c>
      <c r="C15" s="158">
        <v>4</v>
      </c>
      <c r="D15" s="158">
        <v>0</v>
      </c>
      <c r="E15" s="158">
        <v>4</v>
      </c>
      <c r="F15" s="161">
        <v>15</v>
      </c>
      <c r="G15" s="161">
        <v>75</v>
      </c>
      <c r="H15" s="161">
        <v>55</v>
      </c>
      <c r="I15" s="161">
        <v>28.284271247461898</v>
      </c>
    </row>
    <row r="16" spans="2:9" x14ac:dyDescent="0.35">
      <c r="B16" s="154" t="s">
        <v>442</v>
      </c>
      <c r="C16" s="158">
        <v>4</v>
      </c>
      <c r="D16" s="158">
        <v>0</v>
      </c>
      <c r="E16" s="158">
        <v>4</v>
      </c>
      <c r="F16" s="161">
        <v>41.58</v>
      </c>
      <c r="G16" s="161">
        <v>52.4</v>
      </c>
      <c r="H16" s="161">
        <v>46.667499999999997</v>
      </c>
      <c r="I16" s="161">
        <v>4.6295671143927359</v>
      </c>
    </row>
    <row r="17" spans="2:14" x14ac:dyDescent="0.35">
      <c r="B17" s="154" t="s">
        <v>174</v>
      </c>
      <c r="C17" s="158">
        <v>4</v>
      </c>
      <c r="D17" s="158">
        <v>0</v>
      </c>
      <c r="E17" s="158">
        <v>4</v>
      </c>
      <c r="F17" s="161">
        <v>219.38149999999999</v>
      </c>
      <c r="G17" s="161">
        <v>616.26850000000002</v>
      </c>
      <c r="H17" s="161">
        <v>391.41337499999997</v>
      </c>
      <c r="I17" s="161">
        <v>188.21911115778192</v>
      </c>
    </row>
    <row r="18" spans="2:14" x14ac:dyDescent="0.35">
      <c r="B18" s="154" t="s">
        <v>8</v>
      </c>
      <c r="C18" s="158">
        <v>4</v>
      </c>
      <c r="D18" s="158">
        <v>0</v>
      </c>
      <c r="E18" s="158">
        <v>4</v>
      </c>
      <c r="F18" s="161">
        <v>1.75</v>
      </c>
      <c r="G18" s="161">
        <v>2.65</v>
      </c>
      <c r="H18" s="161">
        <v>2.2599999999999998</v>
      </c>
      <c r="I18" s="161">
        <v>0.37824154540011429</v>
      </c>
    </row>
    <row r="19" spans="2:14" x14ac:dyDescent="0.35">
      <c r="B19" s="154" t="s">
        <v>443</v>
      </c>
      <c r="C19" s="158">
        <v>4</v>
      </c>
      <c r="D19" s="158">
        <v>0</v>
      </c>
      <c r="E19" s="158">
        <v>4</v>
      </c>
      <c r="F19" s="161">
        <v>1193</v>
      </c>
      <c r="G19" s="161">
        <v>1316.1666666666667</v>
      </c>
      <c r="H19" s="161">
        <v>1252.9583333333335</v>
      </c>
      <c r="I19" s="161">
        <v>55.211608917502701</v>
      </c>
    </row>
    <row r="20" spans="2:14" x14ac:dyDescent="0.35">
      <c r="B20" s="154" t="s">
        <v>444</v>
      </c>
      <c r="C20" s="158">
        <v>4</v>
      </c>
      <c r="D20" s="158">
        <v>0</v>
      </c>
      <c r="E20" s="158">
        <v>4</v>
      </c>
      <c r="F20" s="161">
        <v>0</v>
      </c>
      <c r="G20" s="161">
        <v>5.2466897826571826</v>
      </c>
      <c r="H20" s="161">
        <v>2.3151802000798338</v>
      </c>
      <c r="I20" s="161">
        <v>2.2589815792746775</v>
      </c>
    </row>
    <row r="21" spans="2:14" x14ac:dyDescent="0.35">
      <c r="B21" s="154" t="s">
        <v>445</v>
      </c>
      <c r="C21" s="158">
        <v>4</v>
      </c>
      <c r="D21" s="158">
        <v>0</v>
      </c>
      <c r="E21" s="158">
        <v>4</v>
      </c>
      <c r="F21" s="161">
        <v>31.375945500477837</v>
      </c>
      <c r="G21" s="161">
        <v>40.726640755202538</v>
      </c>
      <c r="H21" s="161">
        <v>37.524769358357844</v>
      </c>
      <c r="I21" s="161">
        <v>4.2905385684838553</v>
      </c>
    </row>
    <row r="22" spans="2:14" x14ac:dyDescent="0.35">
      <c r="B22" s="154" t="s">
        <v>447</v>
      </c>
      <c r="C22" s="158">
        <v>4</v>
      </c>
      <c r="D22" s="158">
        <v>0</v>
      </c>
      <c r="E22" s="158">
        <v>4</v>
      </c>
      <c r="F22" s="161">
        <v>5.7370899617751094</v>
      </c>
      <c r="G22" s="161">
        <v>12.514002179468017</v>
      </c>
      <c r="H22" s="161">
        <v>9.2051961122346722</v>
      </c>
      <c r="I22" s="161">
        <v>2.8250438230107182</v>
      </c>
    </row>
    <row r="23" spans="2:14" x14ac:dyDescent="0.35">
      <c r="B23" s="154" t="s">
        <v>446</v>
      </c>
      <c r="C23" s="158">
        <v>4</v>
      </c>
      <c r="D23" s="158">
        <v>0</v>
      </c>
      <c r="E23" s="158">
        <v>4</v>
      </c>
      <c r="F23" s="161">
        <v>0.9843512937431157</v>
      </c>
      <c r="G23" s="161">
        <v>2.5336589595176524</v>
      </c>
      <c r="H23" s="161">
        <v>2.0381688360870087</v>
      </c>
      <c r="I23" s="161">
        <v>0.72655816960024178</v>
      </c>
    </row>
    <row r="24" spans="2:14" x14ac:dyDescent="0.35">
      <c r="B24" s="154" t="s">
        <v>448</v>
      </c>
      <c r="C24" s="158">
        <v>4</v>
      </c>
      <c r="D24" s="158">
        <v>0</v>
      </c>
      <c r="E24" s="158">
        <v>4</v>
      </c>
      <c r="F24" s="161">
        <v>6.4000000000000001E-2</v>
      </c>
      <c r="G24" s="161">
        <v>0.125</v>
      </c>
      <c r="H24" s="161">
        <v>9.9250000000000005E-2</v>
      </c>
      <c r="I24" s="161">
        <v>2.6323310328806797E-2</v>
      </c>
    </row>
    <row r="25" spans="2:14" ht="16" thickBot="1" x14ac:dyDescent="0.4">
      <c r="B25" s="156" t="s">
        <v>449</v>
      </c>
      <c r="C25" s="159">
        <v>4</v>
      </c>
      <c r="D25" s="159">
        <v>0</v>
      </c>
      <c r="E25" s="159">
        <v>4</v>
      </c>
      <c r="F25" s="162">
        <v>0.20499999999999999</v>
      </c>
      <c r="G25" s="162">
        <v>0.39500000000000002</v>
      </c>
      <c r="H25" s="162">
        <v>0.3</v>
      </c>
      <c r="I25" s="162">
        <v>8.2663978450914971E-2</v>
      </c>
    </row>
    <row r="28" spans="2:14" x14ac:dyDescent="0.35">
      <c r="B28" t="s">
        <v>408</v>
      </c>
    </row>
    <row r="29" spans="2:14" ht="16" thickBot="1" x14ac:dyDescent="0.4"/>
    <row r="30" spans="2:14" ht="31" customHeight="1" x14ac:dyDescent="0.35">
      <c r="B30" s="82" t="s">
        <v>409</v>
      </c>
      <c r="C30" s="83" t="s">
        <v>440</v>
      </c>
      <c r="D30" s="83" t="s">
        <v>441</v>
      </c>
      <c r="E30" s="83" t="s">
        <v>442</v>
      </c>
      <c r="F30" s="83" t="s">
        <v>174</v>
      </c>
      <c r="G30" s="83" t="s">
        <v>8</v>
      </c>
      <c r="H30" s="83" t="s">
        <v>443</v>
      </c>
      <c r="I30" s="83" t="s">
        <v>444</v>
      </c>
      <c r="J30" s="83" t="s">
        <v>445</v>
      </c>
      <c r="K30" s="83" t="s">
        <v>447</v>
      </c>
      <c r="L30" s="83" t="s">
        <v>446</v>
      </c>
      <c r="M30" s="83" t="s">
        <v>448</v>
      </c>
      <c r="N30" s="83" t="s">
        <v>449</v>
      </c>
    </row>
    <row r="31" spans="2:14" x14ac:dyDescent="0.35">
      <c r="B31" s="117" t="s">
        <v>440</v>
      </c>
      <c r="C31" s="164">
        <v>1</v>
      </c>
      <c r="D31" s="163">
        <v>-0.95171528394310201</v>
      </c>
      <c r="E31" s="163">
        <v>0.99726027981016585</v>
      </c>
      <c r="F31" s="163">
        <v>0.96106600169814527</v>
      </c>
      <c r="G31" s="163">
        <v>0.95094744741604698</v>
      </c>
      <c r="H31" s="97">
        <v>0.84953969843367971</v>
      </c>
      <c r="I31" s="163">
        <v>-0.95998835178860875</v>
      </c>
      <c r="J31" s="97">
        <v>-0.92977195561264692</v>
      </c>
      <c r="K31" s="163">
        <v>-0.99565584638755489</v>
      </c>
      <c r="L31" s="97">
        <v>-0.94311608413270021</v>
      </c>
      <c r="M31" s="97">
        <v>-0.88112260442940649</v>
      </c>
      <c r="N31" s="163">
        <v>-0.98533715952461132</v>
      </c>
    </row>
    <row r="32" spans="2:14" x14ac:dyDescent="0.35">
      <c r="B32" s="81" t="s">
        <v>441</v>
      </c>
      <c r="C32" s="165">
        <v>-0.95171528394310201</v>
      </c>
      <c r="D32" s="166">
        <v>1</v>
      </c>
      <c r="E32" s="98">
        <v>-0.94238807476350361</v>
      </c>
      <c r="F32" s="165">
        <v>-0.95091613650601992</v>
      </c>
      <c r="G32" s="98">
        <v>-0.81009857917653816</v>
      </c>
      <c r="H32" s="98">
        <v>-0.92140775341974168</v>
      </c>
      <c r="I32" s="98">
        <v>0.83649479392997095</v>
      </c>
      <c r="J32" s="165">
        <v>0.99769455472562507</v>
      </c>
      <c r="K32" s="98">
        <v>0.91904183967194708</v>
      </c>
      <c r="L32" s="165">
        <v>0.99648843409748911</v>
      </c>
      <c r="M32" s="165">
        <v>0.97599982913227301</v>
      </c>
      <c r="N32" s="98">
        <v>0.91242551761952173</v>
      </c>
    </row>
    <row r="33" spans="2:14" x14ac:dyDescent="0.35">
      <c r="B33" s="81" t="s">
        <v>442</v>
      </c>
      <c r="C33" s="165">
        <v>0.99726027981016585</v>
      </c>
      <c r="D33" s="98">
        <v>-0.94238807476350361</v>
      </c>
      <c r="E33" s="166">
        <v>1</v>
      </c>
      <c r="F33" s="165">
        <v>0.9734990918098112</v>
      </c>
      <c r="G33" s="165">
        <v>0.95568793427809873</v>
      </c>
      <c r="H33" s="98">
        <v>0.86588774516650124</v>
      </c>
      <c r="I33" s="165">
        <v>-0.97159239308317791</v>
      </c>
      <c r="J33" s="98">
        <v>-0.91765348656452539</v>
      </c>
      <c r="K33" s="165">
        <v>-0.99459814521498691</v>
      </c>
      <c r="L33" s="98">
        <v>-0.92768796977593437</v>
      </c>
      <c r="M33" s="98">
        <v>-0.87967859641045931</v>
      </c>
      <c r="N33" s="165">
        <v>-0.99499579128934468</v>
      </c>
    </row>
    <row r="34" spans="2:14" x14ac:dyDescent="0.35">
      <c r="B34" s="81" t="s">
        <v>174</v>
      </c>
      <c r="C34" s="165">
        <v>0.96106600169814527</v>
      </c>
      <c r="D34" s="165">
        <v>-0.95091613650601992</v>
      </c>
      <c r="E34" s="165">
        <v>0.9734990918098112</v>
      </c>
      <c r="F34" s="166">
        <v>1</v>
      </c>
      <c r="G34" s="98">
        <v>0.87943927785857368</v>
      </c>
      <c r="H34" s="165">
        <v>0.95437724488015996</v>
      </c>
      <c r="I34" s="98">
        <v>-0.92381110078659456</v>
      </c>
      <c r="J34" s="98">
        <v>-0.93157735933789454</v>
      </c>
      <c r="K34" s="98">
        <v>-0.94462147643637462</v>
      </c>
      <c r="L34" s="98">
        <v>-0.92397487420286073</v>
      </c>
      <c r="M34" s="98">
        <v>-0.93775834581736439</v>
      </c>
      <c r="N34" s="165">
        <v>-0.97453134615582115</v>
      </c>
    </row>
    <row r="35" spans="2:14" x14ac:dyDescent="0.35">
      <c r="B35" s="81" t="s">
        <v>8</v>
      </c>
      <c r="C35" s="165">
        <v>0.95094744741604698</v>
      </c>
      <c r="D35" s="98">
        <v>-0.81009857917653816</v>
      </c>
      <c r="E35" s="165">
        <v>0.95568793427809873</v>
      </c>
      <c r="F35" s="98">
        <v>0.87943927785857368</v>
      </c>
      <c r="G35" s="166">
        <v>1</v>
      </c>
      <c r="H35" s="98">
        <v>0.69723360896209885</v>
      </c>
      <c r="I35" s="165">
        <v>-0.99161631450371013</v>
      </c>
      <c r="J35" s="98">
        <v>-0.77034005403537209</v>
      </c>
      <c r="K35" s="165">
        <v>-0.97552365738689639</v>
      </c>
      <c r="L35" s="98">
        <v>-0.79654561356430464</v>
      </c>
      <c r="M35" s="98">
        <v>-0.7007098791848384</v>
      </c>
      <c r="N35" s="165">
        <v>-0.96374390242342034</v>
      </c>
    </row>
    <row r="36" spans="2:14" x14ac:dyDescent="0.35">
      <c r="B36" s="81" t="s">
        <v>443</v>
      </c>
      <c r="C36" s="98">
        <v>0.84953969843367971</v>
      </c>
      <c r="D36" s="98">
        <v>-0.92140775341974168</v>
      </c>
      <c r="E36" s="98">
        <v>0.86588774516650124</v>
      </c>
      <c r="F36" s="165">
        <v>0.95437724488015996</v>
      </c>
      <c r="G36" s="98">
        <v>0.69723360896209885</v>
      </c>
      <c r="H36" s="166">
        <v>1</v>
      </c>
      <c r="I36" s="98">
        <v>-0.76988965291595335</v>
      </c>
      <c r="J36" s="98">
        <v>-0.91684939527913079</v>
      </c>
      <c r="K36" s="98">
        <v>-0.80970898102702815</v>
      </c>
      <c r="L36" s="98">
        <v>-0.88870002423926908</v>
      </c>
      <c r="M36" s="165">
        <v>-0.97081109701595425</v>
      </c>
      <c r="N36" s="98">
        <v>-0.86321483594012649</v>
      </c>
    </row>
    <row r="37" spans="2:14" x14ac:dyDescent="0.35">
      <c r="B37" s="81" t="s">
        <v>444</v>
      </c>
      <c r="C37" s="165">
        <v>-0.95998835178860875</v>
      </c>
      <c r="D37" s="98">
        <v>0.83649479392997095</v>
      </c>
      <c r="E37" s="165">
        <v>-0.97159239308317791</v>
      </c>
      <c r="F37" s="98">
        <v>-0.92381110078659456</v>
      </c>
      <c r="G37" s="165">
        <v>-0.99161631450371013</v>
      </c>
      <c r="H37" s="98">
        <v>-0.76988965291595335</v>
      </c>
      <c r="I37" s="166">
        <v>1</v>
      </c>
      <c r="J37" s="98">
        <v>0.79755128079854942</v>
      </c>
      <c r="K37" s="165">
        <v>0.97854104294110056</v>
      </c>
      <c r="L37" s="98">
        <v>0.81428463562962294</v>
      </c>
      <c r="M37" s="98">
        <v>0.75221499600886899</v>
      </c>
      <c r="N37" s="165">
        <v>0.98510794566142701</v>
      </c>
    </row>
    <row r="38" spans="2:14" x14ac:dyDescent="0.35">
      <c r="B38" s="81" t="s">
        <v>445</v>
      </c>
      <c r="C38" s="98">
        <v>-0.92977195561264692</v>
      </c>
      <c r="D38" s="165">
        <v>0.99769455472562507</v>
      </c>
      <c r="E38" s="98">
        <v>-0.91765348656452539</v>
      </c>
      <c r="F38" s="98">
        <v>-0.93157735933789454</v>
      </c>
      <c r="G38" s="98">
        <v>-0.77034005403537209</v>
      </c>
      <c r="H38" s="98">
        <v>-0.91684939527913079</v>
      </c>
      <c r="I38" s="98">
        <v>0.79755128079854942</v>
      </c>
      <c r="J38" s="166">
        <v>1</v>
      </c>
      <c r="K38" s="98">
        <v>0.89167914043744523</v>
      </c>
      <c r="L38" s="165">
        <v>0.99706360209253519</v>
      </c>
      <c r="M38" s="165">
        <v>0.98046400557309932</v>
      </c>
      <c r="N38" s="98">
        <v>0.8825830040719661</v>
      </c>
    </row>
    <row r="39" spans="2:14" x14ac:dyDescent="0.35">
      <c r="B39" s="81" t="s">
        <v>447</v>
      </c>
      <c r="C39" s="165">
        <v>-0.99565584638755489</v>
      </c>
      <c r="D39" s="98">
        <v>0.91904183967194708</v>
      </c>
      <c r="E39" s="165">
        <v>-0.99459814521498691</v>
      </c>
      <c r="F39" s="98">
        <v>-0.94462147643637462</v>
      </c>
      <c r="G39" s="165">
        <v>-0.97552365738689639</v>
      </c>
      <c r="H39" s="98">
        <v>-0.80970898102702815</v>
      </c>
      <c r="I39" s="165">
        <v>0.97854104294110056</v>
      </c>
      <c r="J39" s="98">
        <v>0.89167914043744523</v>
      </c>
      <c r="K39" s="166">
        <v>1</v>
      </c>
      <c r="L39" s="98">
        <v>0.90948825926560639</v>
      </c>
      <c r="M39" s="98">
        <v>0.83489092622693328</v>
      </c>
      <c r="N39" s="165">
        <v>0.98795795784037899</v>
      </c>
    </row>
    <row r="40" spans="2:14" x14ac:dyDescent="0.35">
      <c r="B40" s="81" t="s">
        <v>446</v>
      </c>
      <c r="C40" s="98">
        <v>-0.94311608413270021</v>
      </c>
      <c r="D40" s="165">
        <v>0.99648843409748911</v>
      </c>
      <c r="E40" s="98">
        <v>-0.92768796977593437</v>
      </c>
      <c r="F40" s="98">
        <v>-0.92397487420286073</v>
      </c>
      <c r="G40" s="98">
        <v>-0.79654561356430464</v>
      </c>
      <c r="H40" s="98">
        <v>-0.88870002423926908</v>
      </c>
      <c r="I40" s="98">
        <v>0.81428463562962294</v>
      </c>
      <c r="J40" s="165">
        <v>0.99706360209253519</v>
      </c>
      <c r="K40" s="98">
        <v>0.90948825926560639</v>
      </c>
      <c r="L40" s="166">
        <v>1</v>
      </c>
      <c r="M40" s="165">
        <v>0.96274496515193286</v>
      </c>
      <c r="N40" s="98">
        <v>0.89045705825401567</v>
      </c>
    </row>
    <row r="41" spans="2:14" x14ac:dyDescent="0.35">
      <c r="B41" s="81" t="s">
        <v>448</v>
      </c>
      <c r="C41" s="98">
        <v>-0.88112260442940649</v>
      </c>
      <c r="D41" s="165">
        <v>0.97599982913227301</v>
      </c>
      <c r="E41" s="98">
        <v>-0.87967859641045931</v>
      </c>
      <c r="F41" s="98">
        <v>-0.93775834581736439</v>
      </c>
      <c r="G41" s="98">
        <v>-0.7007098791848384</v>
      </c>
      <c r="H41" s="165">
        <v>-0.97081109701595425</v>
      </c>
      <c r="I41" s="98">
        <v>0.75221499600886899</v>
      </c>
      <c r="J41" s="165">
        <v>0.98046400557309932</v>
      </c>
      <c r="K41" s="98">
        <v>0.83489092622693328</v>
      </c>
      <c r="L41" s="165">
        <v>0.96274496515193286</v>
      </c>
      <c r="M41" s="166">
        <v>1</v>
      </c>
      <c r="N41" s="98">
        <v>0.85401757866504469</v>
      </c>
    </row>
    <row r="42" spans="2:14" ht="16" thickBot="1" x14ac:dyDescent="0.4">
      <c r="B42" s="115" t="s">
        <v>449</v>
      </c>
      <c r="C42" s="167">
        <v>-0.98533715952461132</v>
      </c>
      <c r="D42" s="99">
        <v>0.91242551761952173</v>
      </c>
      <c r="E42" s="167">
        <v>-0.99499579128934468</v>
      </c>
      <c r="F42" s="167">
        <v>-0.97453134615582115</v>
      </c>
      <c r="G42" s="167">
        <v>-0.96374390242342034</v>
      </c>
      <c r="H42" s="99">
        <v>-0.86321483594012649</v>
      </c>
      <c r="I42" s="167">
        <v>0.98510794566142701</v>
      </c>
      <c r="J42" s="99">
        <v>0.8825830040719661</v>
      </c>
      <c r="K42" s="167">
        <v>0.98795795784037899</v>
      </c>
      <c r="L42" s="99">
        <v>0.89045705825401567</v>
      </c>
      <c r="M42" s="99">
        <v>0.85401757866504469</v>
      </c>
      <c r="N42" s="168">
        <v>1</v>
      </c>
    </row>
    <row r="43" spans="2:14" x14ac:dyDescent="0.35">
      <c r="B43" s="123" t="s">
        <v>410</v>
      </c>
    </row>
    <row r="46" spans="2:14" x14ac:dyDescent="0.35">
      <c r="B46" t="s">
        <v>411</v>
      </c>
    </row>
    <row r="47" spans="2:14" ht="16" thickBot="1" x14ac:dyDescent="0.4"/>
    <row r="48" spans="2:14" x14ac:dyDescent="0.35">
      <c r="B48" s="114" t="s">
        <v>413</v>
      </c>
      <c r="C48" s="116" t="s">
        <v>412</v>
      </c>
    </row>
    <row r="49" spans="2:3" x14ac:dyDescent="0.35">
      <c r="B49" s="81" t="s">
        <v>414</v>
      </c>
      <c r="C49" s="98">
        <v>85.964907441235624</v>
      </c>
    </row>
    <row r="50" spans="2:3" x14ac:dyDescent="0.35">
      <c r="B50" s="81" t="s">
        <v>206</v>
      </c>
      <c r="C50" s="87">
        <v>66</v>
      </c>
    </row>
    <row r="51" spans="2:3" ht="16" thickBot="1" x14ac:dyDescent="0.4">
      <c r="B51" s="115" t="s">
        <v>273</v>
      </c>
      <c r="C51" s="90">
        <v>0.05</v>
      </c>
    </row>
    <row r="52" spans="2:3" x14ac:dyDescent="0.35">
      <c r="B52" t="s">
        <v>415</v>
      </c>
    </row>
    <row r="54" spans="2:3" x14ac:dyDescent="0.35">
      <c r="B54" t="s">
        <v>274</v>
      </c>
    </row>
    <row r="55" spans="2:3" x14ac:dyDescent="0.35">
      <c r="B55" t="s">
        <v>416</v>
      </c>
    </row>
    <row r="56" spans="2:3" x14ac:dyDescent="0.35">
      <c r="B56" t="s">
        <v>417</v>
      </c>
    </row>
    <row r="59" spans="2:3" x14ac:dyDescent="0.35">
      <c r="B59" t="s">
        <v>418</v>
      </c>
    </row>
    <row r="60" spans="2:3" ht="16" thickBot="1" x14ac:dyDescent="0.4"/>
    <row r="61" spans="2:3" x14ac:dyDescent="0.35">
      <c r="B61" s="114" t="s">
        <v>440</v>
      </c>
      <c r="C61" s="124">
        <v>0.62997884864691511</v>
      </c>
    </row>
    <row r="62" spans="2:3" x14ac:dyDescent="0.35">
      <c r="B62" s="81" t="s">
        <v>441</v>
      </c>
      <c r="C62" s="98">
        <v>0.62225115953919463</v>
      </c>
    </row>
    <row r="63" spans="2:3" x14ac:dyDescent="0.35">
      <c r="B63" s="81" t="s">
        <v>442</v>
      </c>
      <c r="C63" s="98">
        <v>0.77426833973594633</v>
      </c>
    </row>
    <row r="64" spans="2:3" x14ac:dyDescent="0.35">
      <c r="B64" s="81" t="s">
        <v>174</v>
      </c>
      <c r="C64" s="98">
        <v>0.61247672066607084</v>
      </c>
    </row>
    <row r="65" spans="2:5" x14ac:dyDescent="0.35">
      <c r="B65" s="81" t="s">
        <v>8</v>
      </c>
      <c r="C65" s="98">
        <v>0.70578352306466985</v>
      </c>
    </row>
    <row r="66" spans="2:5" x14ac:dyDescent="0.35">
      <c r="B66" s="81" t="s">
        <v>443</v>
      </c>
      <c r="C66" s="98">
        <v>0.58203715711948834</v>
      </c>
    </row>
    <row r="67" spans="2:5" x14ac:dyDescent="0.35">
      <c r="B67" s="81" t="s">
        <v>444</v>
      </c>
      <c r="C67" s="98">
        <v>0.64824828705744986</v>
      </c>
    </row>
    <row r="68" spans="2:5" x14ac:dyDescent="0.35">
      <c r="B68" s="81" t="s">
        <v>445</v>
      </c>
      <c r="C68" s="98">
        <v>0.6129026311315916</v>
      </c>
    </row>
    <row r="69" spans="2:5" x14ac:dyDescent="0.35">
      <c r="B69" s="81" t="s">
        <v>447</v>
      </c>
      <c r="C69" s="98">
        <v>0.65075319208230331</v>
      </c>
    </row>
    <row r="70" spans="2:5" x14ac:dyDescent="0.35">
      <c r="B70" s="81" t="s">
        <v>446</v>
      </c>
      <c r="C70" s="98">
        <v>0.5990919311446653</v>
      </c>
    </row>
    <row r="71" spans="2:5" x14ac:dyDescent="0.35">
      <c r="B71" s="81" t="s">
        <v>448</v>
      </c>
      <c r="C71" s="98">
        <v>0.73393756182595682</v>
      </c>
    </row>
    <row r="72" spans="2:5" x14ac:dyDescent="0.35">
      <c r="B72" s="81" t="s">
        <v>449</v>
      </c>
      <c r="C72" s="98">
        <v>0.632939466374975</v>
      </c>
    </row>
    <row r="73" spans="2:5" ht="16" thickBot="1" x14ac:dyDescent="0.4">
      <c r="B73" s="169" t="s">
        <v>419</v>
      </c>
      <c r="C73" s="170">
        <v>0.64605964829951623</v>
      </c>
    </row>
    <row r="76" spans="2:5" x14ac:dyDescent="0.35">
      <c r="B76" s="1" t="s">
        <v>420</v>
      </c>
    </row>
    <row r="78" spans="2:5" x14ac:dyDescent="0.35">
      <c r="B78" t="s">
        <v>421</v>
      </c>
    </row>
    <row r="79" spans="2:5" ht="16" thickBot="1" x14ac:dyDescent="0.4"/>
    <row r="80" spans="2:5" x14ac:dyDescent="0.35">
      <c r="B80" s="82"/>
      <c r="C80" s="83" t="s">
        <v>422</v>
      </c>
      <c r="D80" s="83" t="s">
        <v>423</v>
      </c>
      <c r="E80" s="83" t="s">
        <v>424</v>
      </c>
    </row>
    <row r="81" spans="2:5" x14ac:dyDescent="0.35">
      <c r="B81" s="117" t="s">
        <v>425</v>
      </c>
      <c r="C81" s="97">
        <v>11.051840135537436</v>
      </c>
      <c r="D81" s="97">
        <v>0.75939159805249812</v>
      </c>
      <c r="E81" s="97">
        <v>0.18876826641006383</v>
      </c>
    </row>
    <row r="82" spans="2:5" x14ac:dyDescent="0.35">
      <c r="B82" s="81" t="s">
        <v>426</v>
      </c>
      <c r="C82" s="98">
        <v>92.098667796145307</v>
      </c>
      <c r="D82" s="98">
        <v>6.3282633171041516</v>
      </c>
      <c r="E82" s="98">
        <v>1.5730688867505322</v>
      </c>
    </row>
    <row r="83" spans="2:5" ht="16" thickBot="1" x14ac:dyDescent="0.4">
      <c r="B83" s="115" t="s">
        <v>427</v>
      </c>
      <c r="C83" s="99">
        <v>92.098667796145307</v>
      </c>
      <c r="D83" s="99">
        <v>98.426931113249452</v>
      </c>
      <c r="E83" s="99">
        <v>99.999999999999986</v>
      </c>
    </row>
    <row r="102" spans="2:7" x14ac:dyDescent="0.35">
      <c r="G102" t="s">
        <v>242</v>
      </c>
    </row>
    <row r="105" spans="2:7" x14ac:dyDescent="0.35">
      <c r="B105" t="s">
        <v>428</v>
      </c>
    </row>
    <row r="106" spans="2:7" ht="16" thickBot="1" x14ac:dyDescent="0.4"/>
    <row r="107" spans="2:7" x14ac:dyDescent="0.35">
      <c r="B107" s="82"/>
      <c r="C107" s="83" t="s">
        <v>422</v>
      </c>
      <c r="D107" s="83" t="s">
        <v>423</v>
      </c>
      <c r="E107" s="83" t="s">
        <v>424</v>
      </c>
    </row>
    <row r="108" spans="2:7" x14ac:dyDescent="0.35">
      <c r="B108" s="117" t="s">
        <v>440</v>
      </c>
      <c r="C108" s="97">
        <v>0.2980956213991674</v>
      </c>
      <c r="D108" s="97">
        <v>0.12644036698275288</v>
      </c>
      <c r="E108" s="97">
        <v>-0.1750134894811696</v>
      </c>
    </row>
    <row r="109" spans="2:7" x14ac:dyDescent="0.35">
      <c r="B109" s="81" t="s">
        <v>441</v>
      </c>
      <c r="C109" s="98">
        <v>-0.29304493356768979</v>
      </c>
      <c r="D109" s="98">
        <v>0.22783948971685478</v>
      </c>
      <c r="E109" s="98">
        <v>0.24681047683688845</v>
      </c>
    </row>
    <row r="110" spans="2:7" x14ac:dyDescent="0.35">
      <c r="B110" s="81" t="s">
        <v>442</v>
      </c>
      <c r="C110" s="98">
        <v>0.29847608062772868</v>
      </c>
      <c r="D110" s="98">
        <v>0.14241858520918887</v>
      </c>
      <c r="E110" s="98">
        <v>-7.7059600704060139E-3</v>
      </c>
    </row>
    <row r="111" spans="2:7" x14ac:dyDescent="0.35">
      <c r="B111" s="81" t="s">
        <v>174</v>
      </c>
      <c r="C111" s="98">
        <v>0.29667156814916551</v>
      </c>
      <c r="D111" s="98">
        <v>-4.2490521671173676E-2</v>
      </c>
      <c r="E111" s="98">
        <v>0.37049872762799124</v>
      </c>
    </row>
    <row r="112" spans="2:7" x14ac:dyDescent="0.35">
      <c r="B112" s="81" t="s">
        <v>8</v>
      </c>
      <c r="C112" s="98">
        <v>0.2742767906358069</v>
      </c>
      <c r="D112" s="98">
        <v>0.46999746682481208</v>
      </c>
      <c r="E112" s="98">
        <v>-6.6986937938236971E-2</v>
      </c>
    </row>
    <row r="113" spans="2:5" x14ac:dyDescent="0.35">
      <c r="B113" s="81" t="s">
        <v>443</v>
      </c>
      <c r="C113" s="98">
        <v>0.27440991753925947</v>
      </c>
      <c r="D113" s="98">
        <v>-0.35517457526968765</v>
      </c>
      <c r="E113" s="98">
        <v>0.61755391811409588</v>
      </c>
    </row>
    <row r="114" spans="2:5" x14ac:dyDescent="0.35">
      <c r="B114" s="81" t="s">
        <v>444</v>
      </c>
      <c r="C114" s="98">
        <v>-0.28178001353294407</v>
      </c>
      <c r="D114" s="98">
        <v>-0.39151529051443595</v>
      </c>
      <c r="E114" s="98">
        <v>-0.17948888250430209</v>
      </c>
    </row>
    <row r="115" spans="2:5" x14ac:dyDescent="0.35">
      <c r="B115" s="81" t="s">
        <v>445</v>
      </c>
      <c r="C115" s="98">
        <v>-0.28777583266168344</v>
      </c>
      <c r="D115" s="98">
        <v>0.29665441532518255</v>
      </c>
      <c r="E115" s="98">
        <v>0.30805110606187364</v>
      </c>
    </row>
    <row r="116" spans="2:5" x14ac:dyDescent="0.35">
      <c r="B116" s="81" t="s">
        <v>447</v>
      </c>
      <c r="C116" s="98">
        <v>-0.29383509710826577</v>
      </c>
      <c r="D116" s="98">
        <v>-0.23195375078451547</v>
      </c>
      <c r="E116" s="98">
        <v>0.16172558713228999</v>
      </c>
    </row>
    <row r="117" spans="2:5" x14ac:dyDescent="0.35">
      <c r="B117" s="81" t="s">
        <v>446</v>
      </c>
      <c r="C117" s="98">
        <v>-0.28878340074792619</v>
      </c>
      <c r="D117" s="98">
        <v>0.23632735343660866</v>
      </c>
      <c r="E117" s="98">
        <v>0.43615663247073871</v>
      </c>
    </row>
    <row r="118" spans="2:5" x14ac:dyDescent="0.35">
      <c r="B118" s="81" t="s">
        <v>448</v>
      </c>
      <c r="C118" s="98">
        <v>-0.28030197495370601</v>
      </c>
      <c r="D118" s="98">
        <v>0.41465333573515034</v>
      </c>
      <c r="E118" s="98">
        <v>-7.626647797227544E-2</v>
      </c>
    </row>
    <row r="119" spans="2:5" ht="16" thickBot="1" x14ac:dyDescent="0.4">
      <c r="B119" s="115" t="s">
        <v>449</v>
      </c>
      <c r="C119" s="99">
        <v>-0.29515097278974861</v>
      </c>
      <c r="D119" s="99">
        <v>-0.20022060527837271</v>
      </c>
      <c r="E119" s="99">
        <v>-0.18960483713189061</v>
      </c>
    </row>
    <row r="122" spans="2:5" x14ac:dyDescent="0.35">
      <c r="B122" t="s">
        <v>429</v>
      </c>
    </row>
    <row r="123" spans="2:5" ht="16" thickBot="1" x14ac:dyDescent="0.4"/>
    <row r="124" spans="2:5" x14ac:dyDescent="0.35">
      <c r="B124" s="82"/>
      <c r="C124" s="83" t="s">
        <v>422</v>
      </c>
      <c r="D124" s="83" t="s">
        <v>423</v>
      </c>
      <c r="E124" s="83" t="s">
        <v>424</v>
      </c>
    </row>
    <row r="125" spans="2:5" x14ac:dyDescent="0.35">
      <c r="B125" s="117" t="s">
        <v>440</v>
      </c>
      <c r="C125" s="97">
        <v>0.99099826474562924</v>
      </c>
      <c r="D125" s="97">
        <v>0.11018402716774692</v>
      </c>
      <c r="E125" s="97">
        <v>-7.6038933634349021E-2</v>
      </c>
    </row>
    <row r="126" spans="2:5" x14ac:dyDescent="0.35">
      <c r="B126" s="81" t="s">
        <v>441</v>
      </c>
      <c r="C126" s="98">
        <v>-0.97420760256389971</v>
      </c>
      <c r="D126" s="98">
        <v>0.19854634341793609</v>
      </c>
      <c r="E126" s="98">
        <v>0.10723290829808542</v>
      </c>
    </row>
    <row r="127" spans="2:5" x14ac:dyDescent="0.35">
      <c r="B127" s="81" t="s">
        <v>442</v>
      </c>
      <c r="C127" s="98">
        <v>0.99226307512271905</v>
      </c>
      <c r="D127" s="98">
        <v>0.12410793828225641</v>
      </c>
      <c r="E127" s="98">
        <v>-3.3480447028375569E-3</v>
      </c>
    </row>
    <row r="128" spans="2:5" x14ac:dyDescent="0.35">
      <c r="B128" s="81" t="s">
        <v>174</v>
      </c>
      <c r="C128" s="98">
        <v>0.98626409826229289</v>
      </c>
      <c r="D128" s="98">
        <v>-3.7027548289439542E-2</v>
      </c>
      <c r="E128" s="98">
        <v>0.160972324163314</v>
      </c>
    </row>
    <row r="129" spans="2:5" x14ac:dyDescent="0.35">
      <c r="B129" s="81" t="s">
        <v>8</v>
      </c>
      <c r="C129" s="98">
        <v>0.91181421016620157</v>
      </c>
      <c r="D129" s="98">
        <v>0.40957025741993641</v>
      </c>
      <c r="E129" s="98">
        <v>-2.9104129877953779E-2</v>
      </c>
    </row>
    <row r="130" spans="2:5" x14ac:dyDescent="0.35">
      <c r="B130" s="81" t="s">
        <v>443</v>
      </c>
      <c r="C130" s="98">
        <v>0.91225678134417876</v>
      </c>
      <c r="D130" s="98">
        <v>-0.30951005588386493</v>
      </c>
      <c r="E130" s="98">
        <v>0.26831155435114251</v>
      </c>
    </row>
    <row r="131" spans="2:5" x14ac:dyDescent="0.35">
      <c r="B131" s="81" t="s">
        <v>444</v>
      </c>
      <c r="C131" s="98">
        <v>-0.93675815545517249</v>
      </c>
      <c r="D131" s="98">
        <v>-0.34117847358443121</v>
      </c>
      <c r="E131" s="98">
        <v>-7.7983378683027488E-2</v>
      </c>
    </row>
    <row r="132" spans="2:5" x14ac:dyDescent="0.35">
      <c r="B132" s="81" t="s">
        <v>445</v>
      </c>
      <c r="C132" s="98">
        <v>-0.95669084123036163</v>
      </c>
      <c r="D132" s="98">
        <v>0.25851378746852743</v>
      </c>
      <c r="E132" s="98">
        <v>0.13384041241202091</v>
      </c>
    </row>
    <row r="133" spans="2:5" x14ac:dyDescent="0.35">
      <c r="B133" s="81" t="s">
        <v>447</v>
      </c>
      <c r="C133" s="98">
        <v>-0.97683444657422314</v>
      </c>
      <c r="D133" s="98">
        <v>-0.20213163713442905</v>
      </c>
      <c r="E133" s="98">
        <v>7.0265676225211543E-2</v>
      </c>
    </row>
    <row r="134" spans="2:5" x14ac:dyDescent="0.35">
      <c r="B134" s="81" t="s">
        <v>446</v>
      </c>
      <c r="C134" s="98">
        <v>-0.96004043160808339</v>
      </c>
      <c r="D134" s="98">
        <v>0.20594292908919615</v>
      </c>
      <c r="E134" s="98">
        <v>0.18949902278356665</v>
      </c>
    </row>
    <row r="135" spans="2:5" x14ac:dyDescent="0.35">
      <c r="B135" s="81" t="s">
        <v>448</v>
      </c>
      <c r="C135" s="98">
        <v>-0.93184451848064398</v>
      </c>
      <c r="D135" s="98">
        <v>0.36134167829543545</v>
      </c>
      <c r="E135" s="98">
        <v>-3.3135855266078533E-2</v>
      </c>
    </row>
    <row r="136" spans="2:5" ht="16" thickBot="1" x14ac:dyDescent="0.4">
      <c r="B136" s="115" t="s">
        <v>449</v>
      </c>
      <c r="C136" s="99">
        <v>-0.98120898421704317</v>
      </c>
      <c r="D136" s="99">
        <v>-0.17447839750848082</v>
      </c>
      <c r="E136" s="99">
        <v>-8.2378505052175449E-2</v>
      </c>
    </row>
    <row r="139" spans="2:5" x14ac:dyDescent="0.35">
      <c r="B139" t="s">
        <v>430</v>
      </c>
    </row>
    <row r="140" spans="2:5" ht="16" thickBot="1" x14ac:dyDescent="0.4"/>
    <row r="141" spans="2:5" x14ac:dyDescent="0.35">
      <c r="B141" s="82"/>
      <c r="C141" s="83" t="s">
        <v>422</v>
      </c>
      <c r="D141" s="83" t="s">
        <v>423</v>
      </c>
      <c r="E141" s="83" t="s">
        <v>424</v>
      </c>
    </row>
    <row r="142" spans="2:5" x14ac:dyDescent="0.35">
      <c r="B142" s="117" t="s">
        <v>440</v>
      </c>
      <c r="C142" s="97">
        <v>0.99099826474562924</v>
      </c>
      <c r="D142" s="97">
        <v>0.11018402716774692</v>
      </c>
      <c r="E142" s="97">
        <v>-7.6038933634349021E-2</v>
      </c>
    </row>
    <row r="143" spans="2:5" x14ac:dyDescent="0.35">
      <c r="B143" s="81" t="s">
        <v>441</v>
      </c>
      <c r="C143" s="98">
        <v>-0.97420760256389971</v>
      </c>
      <c r="D143" s="98">
        <v>0.19854634341793609</v>
      </c>
      <c r="E143" s="98">
        <v>0.10723290829808542</v>
      </c>
    </row>
    <row r="144" spans="2:5" x14ac:dyDescent="0.35">
      <c r="B144" s="81" t="s">
        <v>442</v>
      </c>
      <c r="C144" s="98">
        <v>0.99226307512271905</v>
      </c>
      <c r="D144" s="98">
        <v>0.12410793828225641</v>
      </c>
      <c r="E144" s="98">
        <v>-3.3480447028375569E-3</v>
      </c>
    </row>
    <row r="145" spans="2:5" x14ac:dyDescent="0.35">
      <c r="B145" s="81" t="s">
        <v>174</v>
      </c>
      <c r="C145" s="98">
        <v>0.98626409826229289</v>
      </c>
      <c r="D145" s="98">
        <v>-3.7027548289439542E-2</v>
      </c>
      <c r="E145" s="98">
        <v>0.160972324163314</v>
      </c>
    </row>
    <row r="146" spans="2:5" x14ac:dyDescent="0.35">
      <c r="B146" s="81" t="s">
        <v>8</v>
      </c>
      <c r="C146" s="98">
        <v>0.91181421016620157</v>
      </c>
      <c r="D146" s="98">
        <v>0.40957025741993641</v>
      </c>
      <c r="E146" s="98">
        <v>-2.9104129877953779E-2</v>
      </c>
    </row>
    <row r="147" spans="2:5" x14ac:dyDescent="0.35">
      <c r="B147" s="81" t="s">
        <v>443</v>
      </c>
      <c r="C147" s="98">
        <v>0.91225678134417876</v>
      </c>
      <c r="D147" s="98">
        <v>-0.30951005588386493</v>
      </c>
      <c r="E147" s="98">
        <v>0.26831155435114251</v>
      </c>
    </row>
    <row r="148" spans="2:5" x14ac:dyDescent="0.35">
      <c r="B148" s="81" t="s">
        <v>444</v>
      </c>
      <c r="C148" s="98">
        <v>-0.93675815545517249</v>
      </c>
      <c r="D148" s="98">
        <v>-0.34117847358443121</v>
      </c>
      <c r="E148" s="98">
        <v>-7.7983378683027488E-2</v>
      </c>
    </row>
    <row r="149" spans="2:5" x14ac:dyDescent="0.35">
      <c r="B149" s="81" t="s">
        <v>445</v>
      </c>
      <c r="C149" s="98">
        <v>-0.95669084123036163</v>
      </c>
      <c r="D149" s="98">
        <v>0.25851378746852743</v>
      </c>
      <c r="E149" s="98">
        <v>0.13384041241202091</v>
      </c>
    </row>
    <row r="150" spans="2:5" x14ac:dyDescent="0.35">
      <c r="B150" s="81" t="s">
        <v>447</v>
      </c>
      <c r="C150" s="98">
        <v>-0.97683444657422314</v>
      </c>
      <c r="D150" s="98">
        <v>-0.20213163713442905</v>
      </c>
      <c r="E150" s="98">
        <v>7.0265676225211543E-2</v>
      </c>
    </row>
    <row r="151" spans="2:5" x14ac:dyDescent="0.35">
      <c r="B151" s="81" t="s">
        <v>446</v>
      </c>
      <c r="C151" s="98">
        <v>-0.96004043160808339</v>
      </c>
      <c r="D151" s="98">
        <v>0.20594292908919615</v>
      </c>
      <c r="E151" s="98">
        <v>0.18949902278356665</v>
      </c>
    </row>
    <row r="152" spans="2:5" x14ac:dyDescent="0.35">
      <c r="B152" s="81" t="s">
        <v>448</v>
      </c>
      <c r="C152" s="98">
        <v>-0.93184451848064398</v>
      </c>
      <c r="D152" s="98">
        <v>0.36134167829543545</v>
      </c>
      <c r="E152" s="98">
        <v>-3.3135855266078533E-2</v>
      </c>
    </row>
    <row r="153" spans="2:5" ht="16" thickBot="1" x14ac:dyDescent="0.4">
      <c r="B153" s="115" t="s">
        <v>449</v>
      </c>
      <c r="C153" s="99">
        <v>-0.98120898421704317</v>
      </c>
      <c r="D153" s="99">
        <v>-0.17447839750848082</v>
      </c>
      <c r="E153" s="99">
        <v>-8.2378505052175449E-2</v>
      </c>
    </row>
    <row r="172" spans="2:6" x14ac:dyDescent="0.35">
      <c r="F172" t="s">
        <v>242</v>
      </c>
    </row>
    <row r="175" spans="2:6" x14ac:dyDescent="0.35">
      <c r="B175" t="s">
        <v>431</v>
      </c>
    </row>
    <row r="176" spans="2:6" ht="16" thickBot="1" x14ac:dyDescent="0.4"/>
    <row r="177" spans="2:5" x14ac:dyDescent="0.35">
      <c r="B177" s="82"/>
      <c r="C177" s="83" t="s">
        <v>422</v>
      </c>
      <c r="D177" s="83" t="s">
        <v>423</v>
      </c>
      <c r="E177" s="83" t="s">
        <v>424</v>
      </c>
    </row>
    <row r="178" spans="2:5" x14ac:dyDescent="0.35">
      <c r="B178" s="117" t="s">
        <v>440</v>
      </c>
      <c r="C178" s="97">
        <v>8.8860999497355753</v>
      </c>
      <c r="D178" s="97">
        <v>1.5987166402733224</v>
      </c>
      <c r="E178" s="97">
        <v>3.0629721500375462</v>
      </c>
    </row>
    <row r="179" spans="2:5" x14ac:dyDescent="0.35">
      <c r="B179" s="81" t="s">
        <v>441</v>
      </c>
      <c r="C179" s="98">
        <v>8.5875333089691743</v>
      </c>
      <c r="D179" s="98">
        <v>5.1910833074436766</v>
      </c>
      <c r="E179" s="98">
        <v>6.0915411476452244</v>
      </c>
    </row>
    <row r="180" spans="2:5" x14ac:dyDescent="0.35">
      <c r="B180" s="81" t="s">
        <v>442</v>
      </c>
      <c r="C180" s="98">
        <v>8.9087970706890403</v>
      </c>
      <c r="D180" s="98">
        <v>2.0283053412986991</v>
      </c>
      <c r="E180" s="98">
        <v>5.9381820606691843E-3</v>
      </c>
    </row>
    <row r="181" spans="2:5" x14ac:dyDescent="0.35">
      <c r="B181" s="81" t="s">
        <v>174</v>
      </c>
      <c r="C181" s="98">
        <v>8.8014019348084958</v>
      </c>
      <c r="D181" s="98">
        <v>0.18054444318884796</v>
      </c>
      <c r="E181" s="98">
        <v>13.726930717396041</v>
      </c>
    </row>
    <row r="182" spans="2:5" x14ac:dyDescent="0.35">
      <c r="B182" s="81" t="s">
        <v>8</v>
      </c>
      <c r="C182" s="98">
        <v>7.5227757881478263</v>
      </c>
      <c r="D182" s="98">
        <v>22.089761882174031</v>
      </c>
      <c r="E182" s="98">
        <v>0.44872498543412109</v>
      </c>
    </row>
    <row r="183" spans="2:5" x14ac:dyDescent="0.35">
      <c r="B183" s="81" t="s">
        <v>443</v>
      </c>
      <c r="C183" s="98">
        <v>7.5300802843903192</v>
      </c>
      <c r="D183" s="98">
        <v>12.6148978918003</v>
      </c>
      <c r="E183" s="98">
        <v>38.137284177807139</v>
      </c>
    </row>
    <row r="184" spans="2:5" x14ac:dyDescent="0.35">
      <c r="B184" s="81" t="s">
        <v>444</v>
      </c>
      <c r="C184" s="98">
        <v>7.9399976026626158</v>
      </c>
      <c r="D184" s="98">
        <v>15.328422270660321</v>
      </c>
      <c r="E184" s="98">
        <v>3.2216258942643163</v>
      </c>
    </row>
    <row r="185" spans="2:5" x14ac:dyDescent="0.35">
      <c r="B185" s="81" t="s">
        <v>445</v>
      </c>
      <c r="C185" s="98">
        <v>8.2814929864125215</v>
      </c>
      <c r="D185" s="98">
        <v>8.80038421319259</v>
      </c>
      <c r="E185" s="98">
        <v>9.4895483945943724</v>
      </c>
    </row>
    <row r="186" spans="2:5" x14ac:dyDescent="0.35">
      <c r="B186" s="81" t="s">
        <v>447</v>
      </c>
      <c r="C186" s="98">
        <v>8.6339064292623977</v>
      </c>
      <c r="D186" s="98">
        <v>5.3802542503005109</v>
      </c>
      <c r="E186" s="98">
        <v>2.6155165533283924</v>
      </c>
    </row>
    <row r="187" spans="2:5" x14ac:dyDescent="0.35">
      <c r="B187" s="81" t="s">
        <v>446</v>
      </c>
      <c r="C187" s="98">
        <v>8.3395852547537341</v>
      </c>
      <c r="D187" s="98">
        <v>5.5850617982351745</v>
      </c>
      <c r="E187" s="98">
        <v>19.023260804821501</v>
      </c>
    </row>
    <row r="188" spans="2:5" x14ac:dyDescent="0.35">
      <c r="B188" s="81" t="s">
        <v>448</v>
      </c>
      <c r="C188" s="98">
        <v>7.8569197162948043</v>
      </c>
      <c r="D188" s="98">
        <v>17.193738883628729</v>
      </c>
      <c r="E188" s="98">
        <v>0.58165756622955744</v>
      </c>
    </row>
    <row r="189" spans="2:5" ht="16" thickBot="1" x14ac:dyDescent="0.4">
      <c r="B189" s="115" t="s">
        <v>449</v>
      </c>
      <c r="C189" s="99">
        <v>8.7114096738734936</v>
      </c>
      <c r="D189" s="99">
        <v>4.0088290778037932</v>
      </c>
      <c r="E189" s="99">
        <v>3.5949994263810758</v>
      </c>
    </row>
    <row r="192" spans="2:5" x14ac:dyDescent="0.35">
      <c r="B192" t="s">
        <v>432</v>
      </c>
    </row>
    <row r="193" spans="2:5" ht="16" thickBot="1" x14ac:dyDescent="0.4"/>
    <row r="194" spans="2:5" x14ac:dyDescent="0.35">
      <c r="B194" s="82"/>
      <c r="C194" s="83" t="s">
        <v>422</v>
      </c>
      <c r="D194" s="83" t="s">
        <v>423</v>
      </c>
      <c r="E194" s="83" t="s">
        <v>424</v>
      </c>
    </row>
    <row r="195" spans="2:5" x14ac:dyDescent="0.35">
      <c r="B195" s="117" t="s">
        <v>440</v>
      </c>
      <c r="C195" s="163">
        <v>0.98207756072884833</v>
      </c>
      <c r="D195" s="97">
        <v>1.2140519842902793E-2</v>
      </c>
      <c r="E195" s="97">
        <v>5.7819194282489354E-3</v>
      </c>
    </row>
    <row r="196" spans="2:5" x14ac:dyDescent="0.35">
      <c r="B196" s="81" t="s">
        <v>441</v>
      </c>
      <c r="C196" s="165">
        <v>0.94908045289330134</v>
      </c>
      <c r="D196" s="98">
        <v>3.9420650484633023E-2</v>
      </c>
      <c r="E196" s="98">
        <v>1.1498896622065598E-2</v>
      </c>
    </row>
    <row r="197" spans="2:5" x14ac:dyDescent="0.35">
      <c r="B197" s="81" t="s">
        <v>442</v>
      </c>
      <c r="C197" s="165">
        <v>0.98458601025199544</v>
      </c>
      <c r="D197" s="98">
        <v>1.5402780344672377E-2</v>
      </c>
      <c r="E197" s="98">
        <v>1.1209403332198632E-5</v>
      </c>
    </row>
    <row r="198" spans="2:5" x14ac:dyDescent="0.35">
      <c r="B198" s="81" t="s">
        <v>174</v>
      </c>
      <c r="C198" s="165">
        <v>0.97271687152113417</v>
      </c>
      <c r="D198" s="98">
        <v>1.3710393323267778E-3</v>
      </c>
      <c r="E198" s="98">
        <v>2.5912089146539054E-2</v>
      </c>
    </row>
    <row r="199" spans="2:5" x14ac:dyDescent="0.35">
      <c r="B199" s="81" t="s">
        <v>8</v>
      </c>
      <c r="C199" s="165">
        <v>0.83140515386101421</v>
      </c>
      <c r="D199" s="98">
        <v>0.167747795763033</v>
      </c>
      <c r="E199" s="98">
        <v>8.47050375952802E-4</v>
      </c>
    </row>
    <row r="200" spans="2:5" x14ac:dyDescent="0.35">
      <c r="B200" s="81" t="s">
        <v>443</v>
      </c>
      <c r="C200" s="165">
        <v>0.83221243510844078</v>
      </c>
      <c r="D200" s="98">
        <v>9.57964746932332E-2</v>
      </c>
      <c r="E200" s="98">
        <v>7.1991090198326099E-2</v>
      </c>
    </row>
    <row r="201" spans="2:5" x14ac:dyDescent="0.35">
      <c r="B201" s="81" t="s">
        <v>444</v>
      </c>
      <c r="C201" s="165">
        <v>0.87751584181177711</v>
      </c>
      <c r="D201" s="98">
        <v>0.11640275083740242</v>
      </c>
      <c r="E201" s="98">
        <v>6.081407350820466E-3</v>
      </c>
    </row>
    <row r="202" spans="2:5" x14ac:dyDescent="0.35">
      <c r="B202" s="81" t="s">
        <v>445</v>
      </c>
      <c r="C202" s="165">
        <v>0.91525736569405725</v>
      </c>
      <c r="D202" s="98">
        <v>6.682937831132299E-2</v>
      </c>
      <c r="E202" s="98">
        <v>1.7913255994619844E-2</v>
      </c>
    </row>
    <row r="203" spans="2:5" x14ac:dyDescent="0.35">
      <c r="B203" s="81" t="s">
        <v>447</v>
      </c>
      <c r="C203" s="165">
        <v>0.95420553601396918</v>
      </c>
      <c r="D203" s="98">
        <v>4.0857198730644514E-2</v>
      </c>
      <c r="E203" s="98">
        <v>4.9372652553862605E-3</v>
      </c>
    </row>
    <row r="204" spans="2:5" x14ac:dyDescent="0.35">
      <c r="B204" s="81" t="s">
        <v>446</v>
      </c>
      <c r="C204" s="165">
        <v>0.9216776303222356</v>
      </c>
      <c r="D204" s="98">
        <v>4.241249004183769E-2</v>
      </c>
      <c r="E204" s="98">
        <v>3.5909879635926734E-2</v>
      </c>
    </row>
    <row r="205" spans="2:5" x14ac:dyDescent="0.35">
      <c r="B205" s="81" t="s">
        <v>448</v>
      </c>
      <c r="C205" s="165">
        <v>0.86833420662242344</v>
      </c>
      <c r="D205" s="98">
        <v>0.130567808473362</v>
      </c>
      <c r="E205" s="98">
        <v>1.0979849042145047E-3</v>
      </c>
    </row>
    <row r="206" spans="2:5" ht="16" thickBot="1" x14ac:dyDescent="0.4">
      <c r="B206" s="115" t="s">
        <v>449</v>
      </c>
      <c r="C206" s="167">
        <v>0.96277107070824119</v>
      </c>
      <c r="D206" s="99">
        <v>3.0442711197127433E-2</v>
      </c>
      <c r="E206" s="99">
        <v>6.7862180946312934E-3</v>
      </c>
    </row>
    <row r="207" spans="2:5" x14ac:dyDescent="0.35">
      <c r="B207" s="123" t="s">
        <v>433</v>
      </c>
    </row>
    <row r="210" spans="2:5" x14ac:dyDescent="0.35">
      <c r="B210" t="s">
        <v>434</v>
      </c>
    </row>
    <row r="211" spans="2:5" ht="16" thickBot="1" x14ac:dyDescent="0.4"/>
    <row r="212" spans="2:5" x14ac:dyDescent="0.35">
      <c r="B212" s="82"/>
      <c r="C212" s="83" t="s">
        <v>422</v>
      </c>
      <c r="D212" s="83" t="s">
        <v>423</v>
      </c>
      <c r="E212" s="83" t="s">
        <v>424</v>
      </c>
    </row>
    <row r="213" spans="2:5" x14ac:dyDescent="0.35">
      <c r="B213" s="117" t="s">
        <v>70</v>
      </c>
      <c r="C213" s="97">
        <v>-3.7002628883435897</v>
      </c>
      <c r="D213" s="97">
        <v>-1.1558735485360947</v>
      </c>
      <c r="E213" s="97">
        <v>-1.8204542820946912E-2</v>
      </c>
    </row>
    <row r="214" spans="2:5" x14ac:dyDescent="0.35">
      <c r="B214" s="81" t="s">
        <v>71</v>
      </c>
      <c r="C214" s="98">
        <v>-2.2017410463663789</v>
      </c>
      <c r="D214" s="98">
        <v>1.1654874202989935</v>
      </c>
      <c r="E214" s="98">
        <v>-0.38189844312238547</v>
      </c>
    </row>
    <row r="215" spans="2:5" x14ac:dyDescent="0.35">
      <c r="B215" s="81" t="s">
        <v>72</v>
      </c>
      <c r="C215" s="98">
        <v>0.91987835696387688</v>
      </c>
      <c r="D215" s="98">
        <v>0.40938842374021084</v>
      </c>
      <c r="E215" s="98">
        <v>0.71427617135711907</v>
      </c>
    </row>
    <row r="216" spans="2:5" ht="16" thickBot="1" x14ac:dyDescent="0.4">
      <c r="B216" s="115" t="s">
        <v>73</v>
      </c>
      <c r="C216" s="99">
        <v>4.9821255777460909</v>
      </c>
      <c r="D216" s="99">
        <v>-0.41900229550310431</v>
      </c>
      <c r="E216" s="99">
        <v>-0.31417318541379269</v>
      </c>
    </row>
    <row r="238" spans="7:7" x14ac:dyDescent="0.35">
      <c r="G238" t="s">
        <v>242</v>
      </c>
    </row>
    <row r="257" spans="2:7" x14ac:dyDescent="0.35">
      <c r="G257" t="s">
        <v>242</v>
      </c>
    </row>
    <row r="260" spans="2:7" x14ac:dyDescent="0.35">
      <c r="B260" t="s">
        <v>435</v>
      </c>
    </row>
    <row r="261" spans="2:7" ht="16" thickBot="1" x14ac:dyDescent="0.4"/>
    <row r="262" spans="2:7" x14ac:dyDescent="0.35">
      <c r="B262" s="82"/>
      <c r="C262" s="83" t="s">
        <v>422</v>
      </c>
      <c r="D262" s="83" t="s">
        <v>423</v>
      </c>
      <c r="E262" s="83" t="s">
        <v>424</v>
      </c>
    </row>
    <row r="263" spans="2:7" x14ac:dyDescent="0.35">
      <c r="B263" s="117" t="s">
        <v>70</v>
      </c>
      <c r="C263" s="97">
        <v>30.972094409025363</v>
      </c>
      <c r="D263" s="97">
        <v>43.984015086280309</v>
      </c>
      <c r="E263" s="97">
        <v>4.389050469422829E-2</v>
      </c>
    </row>
    <row r="264" spans="2:7" x14ac:dyDescent="0.35">
      <c r="B264" s="81" t="s">
        <v>71</v>
      </c>
      <c r="C264" s="98">
        <v>10.965738681983707</v>
      </c>
      <c r="D264" s="98">
        <v>44.718723856005084</v>
      </c>
      <c r="E264" s="98">
        <v>19.315537462011459</v>
      </c>
    </row>
    <row r="265" spans="2:7" x14ac:dyDescent="0.35">
      <c r="B265" s="81" t="s">
        <v>72</v>
      </c>
      <c r="C265" s="98">
        <v>1.9141070202636741</v>
      </c>
      <c r="D265" s="98">
        <v>5.5175380502731093</v>
      </c>
      <c r="E265" s="98">
        <v>67.568354929462956</v>
      </c>
    </row>
    <row r="266" spans="2:7" ht="16" thickBot="1" x14ac:dyDescent="0.4">
      <c r="B266" s="115" t="s">
        <v>73</v>
      </c>
      <c r="C266" s="99">
        <v>56.148059888727254</v>
      </c>
      <c r="D266" s="99">
        <v>5.7797230074414703</v>
      </c>
      <c r="E266" s="99">
        <v>13.072217103831374</v>
      </c>
    </row>
    <row r="269" spans="2:7" x14ac:dyDescent="0.35">
      <c r="B269" t="s">
        <v>436</v>
      </c>
    </row>
    <row r="270" spans="2:7" ht="16" thickBot="1" x14ac:dyDescent="0.4"/>
    <row r="271" spans="2:7" x14ac:dyDescent="0.35">
      <c r="B271" s="82"/>
      <c r="C271" s="83" t="s">
        <v>232</v>
      </c>
    </row>
    <row r="272" spans="2:7" x14ac:dyDescent="0.35">
      <c r="B272" s="117" t="s">
        <v>422</v>
      </c>
      <c r="C272" s="97">
        <v>0.5</v>
      </c>
    </row>
    <row r="273" spans="2:3" x14ac:dyDescent="0.35">
      <c r="B273" s="81" t="s">
        <v>423</v>
      </c>
      <c r="C273" s="98">
        <v>0.5</v>
      </c>
    </row>
    <row r="274" spans="2:3" ht="16" thickBot="1" x14ac:dyDescent="0.4">
      <c r="B274" s="115" t="s">
        <v>424</v>
      </c>
      <c r="C274" s="99">
        <v>0.25</v>
      </c>
    </row>
    <row r="293" spans="2:7" x14ac:dyDescent="0.35">
      <c r="G293" t="s">
        <v>242</v>
      </c>
    </row>
    <row r="296" spans="2:7" x14ac:dyDescent="0.35">
      <c r="B296" t="s">
        <v>437</v>
      </c>
    </row>
    <row r="297" spans="2:7" ht="16" thickBot="1" x14ac:dyDescent="0.4"/>
    <row r="298" spans="2:7" x14ac:dyDescent="0.35">
      <c r="B298" s="82"/>
      <c r="C298" s="83" t="s">
        <v>422</v>
      </c>
      <c r="D298" s="83" t="s">
        <v>423</v>
      </c>
      <c r="E298" s="83" t="s">
        <v>424</v>
      </c>
    </row>
    <row r="299" spans="2:7" x14ac:dyDescent="0.35">
      <c r="B299" s="117" t="s">
        <v>70</v>
      </c>
      <c r="C299" s="163">
        <v>0.911076220071668</v>
      </c>
      <c r="D299" s="97">
        <v>8.8901727871408362E-2</v>
      </c>
      <c r="E299" s="97">
        <v>2.2052056923701062E-5</v>
      </c>
    </row>
    <row r="300" spans="2:7" x14ac:dyDescent="0.35">
      <c r="B300" s="81" t="s">
        <v>71</v>
      </c>
      <c r="C300" s="165">
        <v>0.76318672848316194</v>
      </c>
      <c r="D300" s="98">
        <v>0.21385209657328308</v>
      </c>
      <c r="E300" s="98">
        <v>2.2961174943555047E-2</v>
      </c>
    </row>
    <row r="301" spans="2:7" x14ac:dyDescent="0.35">
      <c r="B301" s="81" t="s">
        <v>72</v>
      </c>
      <c r="C301" s="165">
        <v>0.55524628303945545</v>
      </c>
      <c r="D301" s="98">
        <v>0.10997550736230875</v>
      </c>
      <c r="E301" s="98">
        <v>0.33477820959823579</v>
      </c>
    </row>
    <row r="302" spans="2:7" ht="16" thickBot="1" x14ac:dyDescent="0.4">
      <c r="B302" s="115" t="s">
        <v>73</v>
      </c>
      <c r="C302" s="167">
        <v>0.98907118943095707</v>
      </c>
      <c r="D302" s="99">
        <v>6.9956974041995908E-3</v>
      </c>
      <c r="E302" s="99">
        <v>3.9331131648432591E-3</v>
      </c>
    </row>
    <row r="303" spans="2:7" x14ac:dyDescent="0.35">
      <c r="B303" s="123" t="s">
        <v>438</v>
      </c>
    </row>
  </sheetData>
  <pageMargins left="0.7" right="0.7" top="0.75" bottom="0.75" header="0.3" footer="0.3"/>
  <ignoredErrors>
    <ignoredError sqref="A1"/>
  </ignoredErrors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601" r:id="rId3" name="DD222026">
              <controlPr defaultSize="0" autoFill="0" autoPict="0" macro="[0]!GoToResultsNew270320241210474">
                <anchor moveWithCells="1">
                  <from>
                    <xdr:col>1</xdr:col>
                    <xdr:colOff>6350</xdr:colOff>
                    <xdr:row>7</xdr:row>
                    <xdr:rowOff>0</xdr:rowOff>
                  </from>
                  <to>
                    <xdr:col>5</xdr:col>
                    <xdr:colOff>6350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9574F-BC76-4183-86D7-24FB09E54194}">
  <sheetPr codeName="XLSTAT_20240327_121023_1_HID3"/>
  <dimension ref="A1:D12"/>
  <sheetViews>
    <sheetView showGridLines="0" workbookViewId="0">
      <selection activeCell="C1" sqref="C1"/>
    </sheetView>
  </sheetViews>
  <sheetFormatPr defaultRowHeight="15.5" x14ac:dyDescent="0.35"/>
  <sheetData>
    <row r="1" spans="1:4" x14ac:dyDescent="0.35">
      <c r="A1">
        <v>2.1831927081888076</v>
      </c>
      <c r="B1">
        <v>0.47411098868770885</v>
      </c>
      <c r="C1">
        <v>-2.0294293242633885</v>
      </c>
      <c r="D1">
        <v>-1.2382087774799573</v>
      </c>
    </row>
    <row r="2" spans="1:4" x14ac:dyDescent="0.35">
      <c r="A2">
        <v>-2.1462024807132605</v>
      </c>
      <c r="B2">
        <v>0.85432531010049773</v>
      </c>
      <c r="C2">
        <v>-1.207556862515381</v>
      </c>
      <c r="D2">
        <v>1.2485074649250194</v>
      </c>
    </row>
    <row r="3" spans="1:4" x14ac:dyDescent="0.35">
      <c r="A3">
        <v>2.1859791154820769</v>
      </c>
      <c r="B3">
        <v>0.53402420328504441</v>
      </c>
      <c r="C3">
        <v>0.50451229242617301</v>
      </c>
      <c r="D3">
        <v>0.43854999564252406</v>
      </c>
    </row>
    <row r="4" spans="1:4" x14ac:dyDescent="0.35">
      <c r="A4">
        <v>2.172763227014666</v>
      </c>
      <c r="B4">
        <v>-0.15932588397283429</v>
      </c>
      <c r="C4">
        <v>2.7324738943525961</v>
      </c>
      <c r="D4">
        <v>-0.44884868308758041</v>
      </c>
    </row>
    <row r="5" spans="1:4" x14ac:dyDescent="0.35">
      <c r="A5">
        <v>2.0087483557488923</v>
      </c>
      <c r="B5">
        <v>1.7623403743159463</v>
      </c>
    </row>
    <row r="6" spans="1:4" x14ac:dyDescent="0.35">
      <c r="A6">
        <v>2.009723350562695</v>
      </c>
      <c r="B6">
        <v>-1.3317912076355982</v>
      </c>
    </row>
    <row r="7" spans="1:4" x14ac:dyDescent="0.35">
      <c r="A7">
        <v>-2.063700459506935</v>
      </c>
      <c r="B7">
        <v>-1.4680572818764008</v>
      </c>
    </row>
    <row r="8" spans="1:4" x14ac:dyDescent="0.35">
      <c r="A8">
        <v>-2.1076126395652746</v>
      </c>
      <c r="B8">
        <v>1.1123593003141274</v>
      </c>
    </row>
    <row r="9" spans="1:4" x14ac:dyDescent="0.35">
      <c r="A9">
        <v>-2.1519894804416198</v>
      </c>
      <c r="B9">
        <v>-0.86975247492970165</v>
      </c>
    </row>
    <row r="10" spans="1:4" x14ac:dyDescent="0.35">
      <c r="A10">
        <v>-2.1149918667024061</v>
      </c>
      <c r="B10">
        <v>0.88615208786181165</v>
      </c>
    </row>
    <row r="11" spans="1:4" x14ac:dyDescent="0.35">
      <c r="A11">
        <v>-2.0528756005792244</v>
      </c>
      <c r="B11">
        <v>1.5548175607151216</v>
      </c>
    </row>
    <row r="12" spans="1:4" x14ac:dyDescent="0.35">
      <c r="A12">
        <v>-2.1616266907408264</v>
      </c>
      <c r="B12">
        <v>-0.75076331546182007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DB838-6AC1-42A3-A98F-3445B6B7603F}">
  <sheetPr codeName="XLSTAT_20240327_121023_1_HID2"/>
  <dimension ref="A1:B4"/>
  <sheetViews>
    <sheetView showGridLines="0" workbookViewId="0"/>
  </sheetViews>
  <sheetFormatPr defaultRowHeight="15.5" x14ac:dyDescent="0.35"/>
  <sheetData>
    <row r="1" spans="1:2" x14ac:dyDescent="0.35">
      <c r="A1">
        <v>-3.7002628883435897</v>
      </c>
      <c r="B1">
        <v>-1.1558735485360947</v>
      </c>
    </row>
    <row r="2" spans="1:2" x14ac:dyDescent="0.35">
      <c r="A2">
        <v>-2.2017410463663789</v>
      </c>
      <c r="B2">
        <v>1.1654874202989935</v>
      </c>
    </row>
    <row r="3" spans="1:2" x14ac:dyDescent="0.35">
      <c r="A3">
        <v>0.91987835696387688</v>
      </c>
      <c r="B3">
        <v>0.40938842374021084</v>
      </c>
    </row>
    <row r="4" spans="1:2" x14ac:dyDescent="0.35">
      <c r="A4">
        <v>4.9821255777460909</v>
      </c>
      <c r="B4">
        <v>-0.41900229550310431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BEA87-29AE-4FCD-B7A4-089E16E2D8DC}">
  <sheetPr codeName="XLSTAT_20240327_121023_1_HID1"/>
  <dimension ref="A1:D500"/>
  <sheetViews>
    <sheetView showGridLines="0" workbookViewId="0"/>
  </sheetViews>
  <sheetFormatPr defaultRowHeight="15.5" x14ac:dyDescent="0.35"/>
  <sheetData>
    <row r="1" spans="1:4" x14ac:dyDescent="0.35">
      <c r="A1">
        <v>1</v>
      </c>
      <c r="B1">
        <f t="shared" ref="B1:B64" si="0">-3.14159265358979+(A1-1)*0.0125915537218028</f>
        <v>-3.14159265358979</v>
      </c>
      <c r="C1">
        <f t="shared" ref="C1:C64" si="1">1*COS(B1)+0</f>
        <v>-1</v>
      </c>
      <c r="D1">
        <f t="shared" ref="D1:D64" si="2">1*SIN(B1)+0+0*COS(B1)</f>
        <v>-3.2311393144413003E-15</v>
      </c>
    </row>
    <row r="2" spans="1:4" x14ac:dyDescent="0.35">
      <c r="A2">
        <v>2</v>
      </c>
      <c r="B2">
        <f t="shared" si="0"/>
        <v>-3.1290010998679874</v>
      </c>
      <c r="C2">
        <f t="shared" si="1"/>
        <v>-0.99992072743481419</v>
      </c>
      <c r="D2">
        <f t="shared" si="2"/>
        <v>-1.2591220998459735E-2</v>
      </c>
    </row>
    <row r="3" spans="1:4" x14ac:dyDescent="0.35">
      <c r="A3">
        <v>3</v>
      </c>
      <c r="B3">
        <f t="shared" si="0"/>
        <v>-3.1164095461461843</v>
      </c>
      <c r="C3">
        <f t="shared" si="1"/>
        <v>-0.99968292230753597</v>
      </c>
      <c r="D3">
        <f t="shared" si="2"/>
        <v>-2.5180445720141945E-2</v>
      </c>
    </row>
    <row r="4" spans="1:4" x14ac:dyDescent="0.35">
      <c r="A4">
        <v>4</v>
      </c>
      <c r="B4">
        <f t="shared" si="0"/>
        <v>-3.1038179924243816</v>
      </c>
      <c r="C4">
        <f t="shared" si="1"/>
        <v>-0.99928662232101029</v>
      </c>
      <c r="D4">
        <f t="shared" si="2"/>
        <v>-3.7765678204774195E-2</v>
      </c>
    </row>
    <row r="5" spans="1:4" x14ac:dyDescent="0.35">
      <c r="A5">
        <v>5</v>
      </c>
      <c r="B5">
        <f t="shared" si="0"/>
        <v>-3.091226438702579</v>
      </c>
      <c r="C5">
        <f t="shared" si="1"/>
        <v>-0.9987318903066702</v>
      </c>
      <c r="D5">
        <f t="shared" si="2"/>
        <v>-5.0344923125031901E-2</v>
      </c>
    </row>
    <row r="6" spans="1:4" x14ac:dyDescent="0.35">
      <c r="A6">
        <v>6</v>
      </c>
      <c r="B6">
        <f t="shared" si="0"/>
        <v>-3.0786348849807759</v>
      </c>
      <c r="C6">
        <f t="shared" si="1"/>
        <v>-0.99801881421457506</v>
      </c>
      <c r="D6">
        <f t="shared" si="2"/>
        <v>-6.291618610288964E-2</v>
      </c>
    </row>
    <row r="7" spans="1:4" x14ac:dyDescent="0.35">
      <c r="A7">
        <v>7</v>
      </c>
      <c r="B7">
        <f t="shared" si="0"/>
        <v>-3.0660433312589732</v>
      </c>
      <c r="C7">
        <f t="shared" si="1"/>
        <v>-0.99714750709946709</v>
      </c>
      <c r="D7">
        <f t="shared" si="2"/>
        <v>-7.547747402581878E-2</v>
      </c>
    </row>
    <row r="8" spans="1:4" x14ac:dyDescent="0.35">
      <c r="A8">
        <v>8</v>
      </c>
      <c r="B8">
        <f t="shared" si="0"/>
        <v>-3.0534517775371706</v>
      </c>
      <c r="C8">
        <f t="shared" si="1"/>
        <v>-0.99611810710284643</v>
      </c>
      <c r="D8">
        <f t="shared" si="2"/>
        <v>-8.8026795362788374E-2</v>
      </c>
    </row>
    <row r="9" spans="1:4" x14ac:dyDescent="0.35">
      <c r="A9">
        <v>9</v>
      </c>
      <c r="B9">
        <f t="shared" si="0"/>
        <v>-3.0408602238153675</v>
      </c>
      <c r="C9">
        <f t="shared" si="1"/>
        <v>-0.9949307774310695</v>
      </c>
      <c r="D9">
        <f t="shared" si="2"/>
        <v>-0.10056216048001143</v>
      </c>
    </row>
    <row r="10" spans="1:4" x14ac:dyDescent="0.35">
      <c r="A10">
        <v>10</v>
      </c>
      <c r="B10">
        <f t="shared" si="0"/>
        <v>-3.0282686700935648</v>
      </c>
      <c r="C10">
        <f t="shared" si="1"/>
        <v>-0.99358570632947418</v>
      </c>
      <c r="D10">
        <f t="shared" si="2"/>
        <v>-0.1130815819563903</v>
      </c>
    </row>
    <row r="11" spans="1:4" x14ac:dyDescent="0.35">
      <c r="A11">
        <v>11</v>
      </c>
      <c r="B11">
        <f t="shared" si="0"/>
        <v>-3.0156771163717622</v>
      </c>
      <c r="C11">
        <f t="shared" si="1"/>
        <v>-0.99208310705253355</v>
      </c>
      <c r="D11">
        <f t="shared" si="2"/>
        <v>-0.12558307489861525</v>
      </c>
    </row>
    <row r="12" spans="1:4" x14ac:dyDescent="0.35">
      <c r="A12">
        <v>12</v>
      </c>
      <c r="B12">
        <f t="shared" si="0"/>
        <v>-3.0030855626499591</v>
      </c>
      <c r="C12">
        <f t="shared" si="1"/>
        <v>-0.99042321783004583</v>
      </c>
      <c r="D12">
        <f t="shared" si="2"/>
        <v>-0.1380646572558584</v>
      </c>
    </row>
    <row r="13" spans="1:4" x14ac:dyDescent="0.35">
      <c r="A13">
        <v>13</v>
      </c>
      <c r="B13">
        <f t="shared" si="0"/>
        <v>-2.9904940089281564</v>
      </c>
      <c r="C13">
        <f t="shared" si="1"/>
        <v>-0.98860630182936415</v>
      </c>
      <c r="D13">
        <f t="shared" si="2"/>
        <v>-0.15052435013401677</v>
      </c>
    </row>
    <row r="14" spans="1:4" x14ac:dyDescent="0.35">
      <c r="A14">
        <v>14</v>
      </c>
      <c r="B14">
        <f t="shared" si="0"/>
        <v>-2.9779024552063538</v>
      </c>
      <c r="C14">
        <f t="shared" si="1"/>
        <v>-0.98663264711367293</v>
      </c>
      <c r="D14">
        <f t="shared" si="2"/>
        <v>-0.16296017810945904</v>
      </c>
    </row>
    <row r="15" spans="1:4" x14ac:dyDescent="0.35">
      <c r="A15">
        <v>15</v>
      </c>
      <c r="B15">
        <f t="shared" si="0"/>
        <v>-2.9653109014845507</v>
      </c>
      <c r="C15">
        <f t="shared" si="1"/>
        <v>-0.98450256659631608</v>
      </c>
      <c r="D15">
        <f t="shared" si="2"/>
        <v>-0.17537016954221801</v>
      </c>
    </row>
    <row r="16" spans="1:4" x14ac:dyDescent="0.35">
      <c r="A16">
        <v>16</v>
      </c>
      <c r="B16">
        <f t="shared" si="0"/>
        <v>-2.952719347762748</v>
      </c>
      <c r="C16">
        <f t="shared" si="1"/>
        <v>-0.9822163979911871</v>
      </c>
      <c r="D16">
        <f t="shared" si="2"/>
        <v>-0.18775235688858319</v>
      </c>
    </row>
    <row r="17" spans="1:4" x14ac:dyDescent="0.35">
      <c r="A17">
        <v>17</v>
      </c>
      <c r="B17">
        <f t="shared" si="0"/>
        <v>-2.9401277940409454</v>
      </c>
      <c r="C17">
        <f t="shared" si="1"/>
        <v>-0.97977450375918562</v>
      </c>
      <c r="D17">
        <f t="shared" si="2"/>
        <v>-0.20010477701304791</v>
      </c>
    </row>
    <row r="18" spans="1:4" x14ac:dyDescent="0.35">
      <c r="A18">
        <v>18</v>
      </c>
      <c r="B18">
        <f t="shared" si="0"/>
        <v>-2.9275362403191423</v>
      </c>
      <c r="C18">
        <f t="shared" si="1"/>
        <v>-0.9771772710507507</v>
      </c>
      <c r="D18">
        <f t="shared" si="2"/>
        <v>-0.21242547149955354</v>
      </c>
    </row>
    <row r="19" spans="1:4" x14ac:dyDescent="0.35">
      <c r="A19">
        <v>19</v>
      </c>
      <c r="B19">
        <f t="shared" si="0"/>
        <v>-2.9149446865973396</v>
      </c>
      <c r="C19">
        <f t="shared" si="1"/>
        <v>-0.97442511164448109</v>
      </c>
      <c r="D19">
        <f t="shared" si="2"/>
        <v>-0.22471248696198562</v>
      </c>
    </row>
    <row r="20" spans="1:4" x14ac:dyDescent="0.35">
      <c r="A20">
        <v>20</v>
      </c>
      <c r="B20">
        <f t="shared" si="0"/>
        <v>-2.902353132875537</v>
      </c>
      <c r="C20">
        <f t="shared" si="1"/>
        <v>-0.97151846188184843</v>
      </c>
      <c r="D20">
        <f t="shared" si="2"/>
        <v>-0.23696387535387617</v>
      </c>
    </row>
    <row r="21" spans="1:4" x14ac:dyDescent="0.35">
      <c r="A21">
        <v>21</v>
      </c>
      <c r="B21">
        <f t="shared" si="0"/>
        <v>-2.8897615791537339</v>
      </c>
      <c r="C21">
        <f t="shared" si="1"/>
        <v>-0.96845778259801829</v>
      </c>
      <c r="D21">
        <f t="shared" si="2"/>
        <v>-0.24917769427725583</v>
      </c>
    </row>
    <row r="22" spans="1:4" x14ac:dyDescent="0.35">
      <c r="A22">
        <v>22</v>
      </c>
      <c r="B22">
        <f t="shared" si="0"/>
        <v>-2.8771700254319312</v>
      </c>
      <c r="C22">
        <f t="shared" si="1"/>
        <v>-0.96524355904878689</v>
      </c>
      <c r="D22">
        <f t="shared" si="2"/>
        <v>-0.2613520072906102</v>
      </c>
    </row>
    <row r="23" spans="1:4" x14ac:dyDescent="0.35">
      <c r="A23">
        <v>23</v>
      </c>
      <c r="B23">
        <f t="shared" si="0"/>
        <v>-2.8645784717101286</v>
      </c>
      <c r="C23">
        <f t="shared" si="1"/>
        <v>-0.96187630083364573</v>
      </c>
      <c r="D23">
        <f t="shared" si="2"/>
        <v>-0.27348488421589578</v>
      </c>
    </row>
    <row r="24" spans="1:4" x14ac:dyDescent="0.35">
      <c r="A24">
        <v>24</v>
      </c>
      <c r="B24">
        <f t="shared" si="0"/>
        <v>-2.8519869179883255</v>
      </c>
      <c r="C24">
        <f t="shared" si="1"/>
        <v>-0.95835654181498742</v>
      </c>
      <c r="D24">
        <f t="shared" si="2"/>
        <v>-0.28557440144455914</v>
      </c>
    </row>
    <row r="25" spans="1:4" x14ac:dyDescent="0.35">
      <c r="A25">
        <v>25</v>
      </c>
      <c r="B25">
        <f t="shared" si="0"/>
        <v>-2.8393953642665228</v>
      </c>
      <c r="C25">
        <f t="shared" si="1"/>
        <v>-0.95468484003346477</v>
      </c>
      <c r="D25">
        <f t="shared" si="2"/>
        <v>-0.29761864224251428</v>
      </c>
    </row>
    <row r="26" spans="1:4" x14ac:dyDescent="0.35">
      <c r="A26">
        <v>26</v>
      </c>
      <c r="B26">
        <f t="shared" si="0"/>
        <v>-2.8268038105447202</v>
      </c>
      <c r="C26">
        <f t="shared" si="1"/>
        <v>-0.95086177761951529</v>
      </c>
      <c r="D26">
        <f t="shared" si="2"/>
        <v>-0.30961569705403402</v>
      </c>
    </row>
    <row r="27" spans="1:4" x14ac:dyDescent="0.35">
      <c r="A27">
        <v>27</v>
      </c>
      <c r="B27">
        <f t="shared" si="0"/>
        <v>-2.8142122568229171</v>
      </c>
      <c r="C27">
        <f t="shared" si="1"/>
        <v>-0.94688796070106762</v>
      </c>
      <c r="D27">
        <f t="shared" si="2"/>
        <v>-0.32156366380449974</v>
      </c>
    </row>
    <row r="28" spans="1:4" x14ac:dyDescent="0.35">
      <c r="A28">
        <v>28</v>
      </c>
      <c r="B28">
        <f t="shared" si="0"/>
        <v>-2.8016207031011144</v>
      </c>
      <c r="C28">
        <f t="shared" si="1"/>
        <v>-0.94276401930744358</v>
      </c>
      <c r="D28">
        <f t="shared" si="2"/>
        <v>-0.33346064820196436</v>
      </c>
    </row>
    <row r="29" spans="1:4" x14ac:dyDescent="0.35">
      <c r="A29">
        <v>29</v>
      </c>
      <c r="B29">
        <f t="shared" si="0"/>
        <v>-2.7890291493793118</v>
      </c>
      <c r="C29">
        <f t="shared" si="1"/>
        <v>-0.93849060726946865</v>
      </c>
      <c r="D29">
        <f t="shared" si="2"/>
        <v>-0.345304764037486</v>
      </c>
    </row>
    <row r="30" spans="1:4" x14ac:dyDescent="0.35">
      <c r="A30">
        <v>30</v>
      </c>
      <c r="B30">
        <f t="shared" si="0"/>
        <v>-2.7764375956575087</v>
      </c>
      <c r="C30">
        <f t="shared" si="1"/>
        <v>-0.93406840211581166</v>
      </c>
      <c r="D30">
        <f t="shared" si="2"/>
        <v>-0.35709413348417585</v>
      </c>
    </row>
    <row r="31" spans="1:4" x14ac:dyDescent="0.35">
      <c r="A31">
        <v>31</v>
      </c>
      <c r="B31">
        <f t="shared" si="0"/>
        <v>-2.763846041935706</v>
      </c>
      <c r="C31">
        <f t="shared" si="1"/>
        <v>-0.9294981049655654</v>
      </c>
      <c r="D31">
        <f t="shared" si="2"/>
        <v>-0.36882688739491704</v>
      </c>
    </row>
    <row r="32" spans="1:4" x14ac:dyDescent="0.35">
      <c r="A32">
        <v>32</v>
      </c>
      <c r="B32">
        <f t="shared" si="0"/>
        <v>-2.7512544882139034</v>
      </c>
      <c r="C32">
        <f t="shared" si="1"/>
        <v>-0.92478044041708718</v>
      </c>
      <c r="D32">
        <f t="shared" si="2"/>
        <v>-0.38050116559871172</v>
      </c>
    </row>
    <row r="33" spans="1:4" x14ac:dyDescent="0.35">
      <c r="A33">
        <v>33</v>
      </c>
      <c r="B33">
        <f t="shared" si="0"/>
        <v>-2.7386629344921003</v>
      </c>
      <c r="C33">
        <f t="shared" si="1"/>
        <v>-0.91991615643311786</v>
      </c>
      <c r="D33">
        <f t="shared" si="2"/>
        <v>-0.39211511719560044</v>
      </c>
    </row>
    <row r="34" spans="1:4" x14ac:dyDescent="0.35">
      <c r="A34">
        <v>34</v>
      </c>
      <c r="B34">
        <f t="shared" si="0"/>
        <v>-2.7260713807702976</v>
      </c>
      <c r="C34">
        <f t="shared" si="1"/>
        <v>-0.91490602422219602</v>
      </c>
      <c r="D34">
        <f t="shared" si="2"/>
        <v>-0.40366690085011231</v>
      </c>
    </row>
    <row r="35" spans="1:4" x14ac:dyDescent="0.35">
      <c r="A35">
        <v>35</v>
      </c>
      <c r="B35">
        <f t="shared" si="0"/>
        <v>-2.713479827048495</v>
      </c>
      <c r="C35">
        <f t="shared" si="1"/>
        <v>-0.90975083811638624</v>
      </c>
      <c r="D35">
        <f t="shared" si="2"/>
        <v>-0.41515468508320219</v>
      </c>
    </row>
    <row r="36" spans="1:4" x14ac:dyDescent="0.35">
      <c r="A36">
        <v>36</v>
      </c>
      <c r="B36">
        <f t="shared" si="0"/>
        <v>-2.7008882733266919</v>
      </c>
      <c r="C36">
        <f t="shared" si="1"/>
        <v>-0.90445141544534147</v>
      </c>
      <c r="D36">
        <f t="shared" si="2"/>
        <v>-0.42657664856262156</v>
      </c>
    </row>
    <row r="37" spans="1:4" x14ac:dyDescent="0.35">
      <c r="A37">
        <v>37</v>
      </c>
      <c r="B37">
        <f t="shared" si="0"/>
        <v>-2.6882967196048893</v>
      </c>
      <c r="C37">
        <f t="shared" si="1"/>
        <v>-0.89900859640672026</v>
      </c>
      <c r="D37">
        <f t="shared" si="2"/>
        <v>-0.43793098039168077</v>
      </c>
    </row>
    <row r="38" spans="1:4" x14ac:dyDescent="0.35">
      <c r="A38">
        <v>38</v>
      </c>
      <c r="B38">
        <f t="shared" si="0"/>
        <v>-2.6757051658830866</v>
      </c>
      <c r="C38">
        <f t="shared" si="1"/>
        <v>-0.89342324393297667</v>
      </c>
      <c r="D38">
        <f t="shared" si="2"/>
        <v>-0.44921588039636001</v>
      </c>
    </row>
    <row r="39" spans="1:4" x14ac:dyDescent="0.35">
      <c r="A39">
        <v>39</v>
      </c>
      <c r="B39">
        <f t="shared" si="0"/>
        <v>-2.6631136121612835</v>
      </c>
      <c r="C39">
        <f t="shared" si="1"/>
        <v>-0.88769624355454657</v>
      </c>
      <c r="D39">
        <f t="shared" si="2"/>
        <v>-0.46042955941071717</v>
      </c>
    </row>
    <row r="40" spans="1:4" x14ac:dyDescent="0.35">
      <c r="A40">
        <v>40</v>
      </c>
      <c r="B40">
        <f t="shared" si="0"/>
        <v>-2.6505220584394809</v>
      </c>
      <c r="C40">
        <f t="shared" si="1"/>
        <v>-0.88182850325945195</v>
      </c>
      <c r="D40">
        <f t="shared" si="2"/>
        <v>-0.47157023956055033</v>
      </c>
    </row>
    <row r="41" spans="1:4" x14ac:dyDescent="0.35">
      <c r="A41">
        <v>41</v>
      </c>
      <c r="B41">
        <f t="shared" si="0"/>
        <v>-2.6379305047176782</v>
      </c>
      <c r="C41">
        <f t="shared" si="1"/>
        <v>-0.87582095334934262</v>
      </c>
      <c r="D41">
        <f t="shared" si="2"/>
        <v>-0.48263615454527298</v>
      </c>
    </row>
    <row r="42" spans="1:4" x14ac:dyDescent="0.35">
      <c r="A42">
        <v>42</v>
      </c>
      <c r="B42">
        <f t="shared" si="0"/>
        <v>-2.6253389509958751</v>
      </c>
      <c r="C42">
        <f t="shared" si="1"/>
        <v>-0.86967454629200225</v>
      </c>
      <c r="D42">
        <f t="shared" si="2"/>
        <v>-0.4936255499179516</v>
      </c>
    </row>
    <row r="43" spans="1:4" x14ac:dyDescent="0.35">
      <c r="A43">
        <v>43</v>
      </c>
      <c r="B43">
        <f t="shared" si="0"/>
        <v>-2.6127473972740725</v>
      </c>
      <c r="C43">
        <f t="shared" si="1"/>
        <v>-0.8633902565703393</v>
      </c>
      <c r="D43">
        <f t="shared" si="2"/>
        <v>-0.50453668336346336</v>
      </c>
    </row>
    <row r="44" spans="1:4" x14ac:dyDescent="0.35">
      <c r="A44">
        <v>44</v>
      </c>
      <c r="B44">
        <f t="shared" si="0"/>
        <v>-2.6001558435522698</v>
      </c>
      <c r="C44">
        <f t="shared" si="1"/>
        <v>-0.8569690805278869</v>
      </c>
      <c r="D44">
        <f t="shared" si="2"/>
        <v>-0.51536782497473399</v>
      </c>
    </row>
    <row r="45" spans="1:4" x14ac:dyDescent="0.35">
      <c r="A45">
        <v>45</v>
      </c>
      <c r="B45">
        <f t="shared" si="0"/>
        <v>-2.5875642898304667</v>
      </c>
      <c r="C45">
        <f t="shared" si="1"/>
        <v>-0.85041203621083761</v>
      </c>
      <c r="D45">
        <f t="shared" si="2"/>
        <v>-0.52611725752700511</v>
      </c>
    </row>
    <row r="46" spans="1:4" x14ac:dyDescent="0.35">
      <c r="A46">
        <v>46</v>
      </c>
      <c r="B46">
        <f t="shared" si="0"/>
        <v>-2.5749727361086641</v>
      </c>
      <c r="C46">
        <f t="shared" si="1"/>
        <v>-0.84372016320663801</v>
      </c>
      <c r="D46">
        <f t="shared" si="2"/>
        <v>-0.53678327675009052</v>
      </c>
    </row>
    <row r="47" spans="1:4" x14ac:dyDescent="0.35">
      <c r="A47">
        <v>47</v>
      </c>
      <c r="B47">
        <f t="shared" si="0"/>
        <v>-2.5623811823868614</v>
      </c>
      <c r="C47">
        <f t="shared" si="1"/>
        <v>-0.83689452247916551</v>
      </c>
      <c r="D47">
        <f t="shared" si="2"/>
        <v>-0.54736419159858218</v>
      </c>
    </row>
    <row r="48" spans="1:4" x14ac:dyDescent="0.35">
      <c r="A48">
        <v>48</v>
      </c>
      <c r="B48">
        <f t="shared" si="0"/>
        <v>-2.5497896286650583</v>
      </c>
      <c r="C48">
        <f t="shared" si="1"/>
        <v>-0.82993619620051928</v>
      </c>
      <c r="D48">
        <f t="shared" si="2"/>
        <v>-0.55785832451995665</v>
      </c>
    </row>
    <row r="49" spans="1:4" x14ac:dyDescent="0.35">
      <c r="A49">
        <v>49</v>
      </c>
      <c r="B49">
        <f t="shared" si="0"/>
        <v>-2.5371980749432557</v>
      </c>
      <c r="C49">
        <f t="shared" si="1"/>
        <v>-0.82284628757944644</v>
      </c>
      <c r="D49">
        <f t="shared" si="2"/>
        <v>-0.56826401172054075</v>
      </c>
    </row>
    <row r="50" spans="1:4" x14ac:dyDescent="0.35">
      <c r="A50">
        <v>50</v>
      </c>
      <c r="B50">
        <f t="shared" si="0"/>
        <v>-2.524606521221453</v>
      </c>
      <c r="C50">
        <f t="shared" si="1"/>
        <v>-0.81562592068643358</v>
      </c>
      <c r="D50">
        <f t="shared" si="2"/>
        <v>-0.57857960342930126</v>
      </c>
    </row>
    <row r="51" spans="1:4" x14ac:dyDescent="0.35">
      <c r="A51">
        <v>51</v>
      </c>
      <c r="B51">
        <f t="shared" si="0"/>
        <v>-2.5120149674996499</v>
      </c>
      <c r="C51">
        <f t="shared" si="1"/>
        <v>-0.80827624027549083</v>
      </c>
      <c r="D51">
        <f t="shared" si="2"/>
        <v>-0.58880346415940599</v>
      </c>
    </row>
    <row r="52" spans="1:4" x14ac:dyDescent="0.35">
      <c r="A52">
        <v>52</v>
      </c>
      <c r="B52">
        <f t="shared" si="0"/>
        <v>-2.4994234137778473</v>
      </c>
      <c r="C52">
        <f t="shared" si="1"/>
        <v>-0.80079841160265763</v>
      </c>
      <c r="D52">
        <f t="shared" si="2"/>
        <v>-0.59893397296752204</v>
      </c>
    </row>
    <row r="53" spans="1:4" x14ac:dyDescent="0.35">
      <c r="A53">
        <v>53</v>
      </c>
      <c r="B53">
        <f t="shared" si="0"/>
        <v>-2.4868318600560446</v>
      </c>
      <c r="C53">
        <f t="shared" si="1"/>
        <v>-0.79319362024125561</v>
      </c>
      <c r="D53">
        <f t="shared" si="2"/>
        <v>-0.60896952371081003</v>
      </c>
    </row>
    <row r="54" spans="1:4" x14ac:dyDescent="0.35">
      <c r="A54">
        <v>54</v>
      </c>
      <c r="B54">
        <f t="shared" si="0"/>
        <v>-2.4742403063342415</v>
      </c>
      <c r="C54">
        <f t="shared" si="1"/>
        <v>-0.78546307189392217</v>
      </c>
      <c r="D54">
        <f t="shared" si="2"/>
        <v>-0.61890852530156926</v>
      </c>
    </row>
    <row r="55" spans="1:4" x14ac:dyDescent="0.35">
      <c r="A55">
        <v>55</v>
      </c>
      <c r="B55">
        <f t="shared" si="0"/>
        <v>-2.4616487526124389</v>
      </c>
      <c r="C55">
        <f t="shared" si="1"/>
        <v>-0.7776079922014536</v>
      </c>
      <c r="D55">
        <f t="shared" si="2"/>
        <v>-0.62874940195949613</v>
      </c>
    </row>
    <row r="56" spans="1:4" x14ac:dyDescent="0.35">
      <c r="A56">
        <v>56</v>
      </c>
      <c r="B56">
        <f t="shared" si="0"/>
        <v>-2.4490571988906362</v>
      </c>
      <c r="C56">
        <f t="shared" si="1"/>
        <v>-0.76962962654848344</v>
      </c>
      <c r="D56">
        <f t="shared" si="2"/>
        <v>-0.63849059346151837</v>
      </c>
    </row>
    <row r="57" spans="1:4" x14ac:dyDescent="0.35">
      <c r="A57">
        <v>57</v>
      </c>
      <c r="B57">
        <f t="shared" si="0"/>
        <v>-2.4364656451688331</v>
      </c>
      <c r="C57">
        <f t="shared" si="1"/>
        <v>-0.76152923986603405</v>
      </c>
      <c r="D57">
        <f t="shared" si="2"/>
        <v>-0.64813055538915954</v>
      </c>
    </row>
    <row r="58" spans="1:4" x14ac:dyDescent="0.35">
      <c r="A58">
        <v>58</v>
      </c>
      <c r="B58">
        <f t="shared" si="0"/>
        <v>-2.4238740914470305</v>
      </c>
      <c r="C58">
        <f t="shared" si="1"/>
        <v>-0.75330811643096862</v>
      </c>
      <c r="D58">
        <f t="shared" si="2"/>
        <v>-0.65766775937339839</v>
      </c>
    </row>
    <row r="59" spans="1:4" x14ac:dyDescent="0.35">
      <c r="A59">
        <v>59</v>
      </c>
      <c r="B59">
        <f t="shared" si="0"/>
        <v>-2.4112825377252278</v>
      </c>
      <c r="C59">
        <f t="shared" si="1"/>
        <v>-0.74496755966237371</v>
      </c>
      <c r="D59">
        <f t="shared" si="2"/>
        <v>-0.66710069333698618</v>
      </c>
    </row>
    <row r="60" spans="1:4" x14ac:dyDescent="0.35">
      <c r="A60">
        <v>60</v>
      </c>
      <c r="B60">
        <f t="shared" si="0"/>
        <v>-2.3986909840034247</v>
      </c>
      <c r="C60">
        <f t="shared" si="1"/>
        <v>-0.7365088919149092</v>
      </c>
      <c r="D60">
        <f t="shared" si="2"/>
        <v>-0.67642786173417824</v>
      </c>
    </row>
    <row r="61" spans="1:4" x14ac:dyDescent="0.35">
      <c r="A61">
        <v>61</v>
      </c>
      <c r="B61">
        <f t="shared" si="0"/>
        <v>-2.3860994302816221</v>
      </c>
      <c r="C61">
        <f t="shared" si="1"/>
        <v>-0.72793345426915657</v>
      </c>
      <c r="D61">
        <f t="shared" si="2"/>
        <v>-0.68564778578784435</v>
      </c>
    </row>
    <row r="62" spans="1:4" x14ac:dyDescent="0.35">
      <c r="A62">
        <v>62</v>
      </c>
      <c r="B62">
        <f t="shared" si="0"/>
        <v>-2.3735078765598194</v>
      </c>
      <c r="C62">
        <f t="shared" si="1"/>
        <v>-0.71924260631899495</v>
      </c>
      <c r="D62">
        <f t="shared" si="2"/>
        <v>-0.69475900372392385</v>
      </c>
    </row>
    <row r="63" spans="1:4" x14ac:dyDescent="0.35">
      <c r="A63">
        <v>63</v>
      </c>
      <c r="B63">
        <f t="shared" si="0"/>
        <v>-2.3609163228380163</v>
      </c>
      <c r="C63">
        <f t="shared" si="1"/>
        <v>-0.71043772595604548</v>
      </c>
      <c r="D63">
        <f t="shared" si="2"/>
        <v>-0.70376007100318139</v>
      </c>
    </row>
    <row r="64" spans="1:4" x14ac:dyDescent="0.35">
      <c r="A64">
        <v>64</v>
      </c>
      <c r="B64">
        <f t="shared" si="0"/>
        <v>-2.3483247691162137</v>
      </c>
      <c r="C64">
        <f t="shared" si="1"/>
        <v>-0.70152020915121371</v>
      </c>
      <c r="D64">
        <f t="shared" si="2"/>
        <v>-0.71264956055023099</v>
      </c>
    </row>
    <row r="65" spans="1:4" x14ac:dyDescent="0.35">
      <c r="A65">
        <v>65</v>
      </c>
      <c r="B65">
        <f t="shared" ref="B65:B128" si="3">-3.14159265358979+(A65-1)*0.0125915537218028</f>
        <v>-2.335733215394411</v>
      </c>
      <c r="C65">
        <f t="shared" ref="C65:C128" si="4">1*COS(B65)+0</f>
        <v>-0.69249146973336373</v>
      </c>
      <c r="D65">
        <f t="shared" ref="D65:D128" si="5">1*SIN(B65)+0+0*COS(B65)</f>
        <v>-0.72142606297979406</v>
      </c>
    </row>
    <row r="66" spans="1:4" x14ac:dyDescent="0.35">
      <c r="A66">
        <v>66</v>
      </c>
      <c r="B66">
        <f t="shared" si="3"/>
        <v>-2.3231416616726079</v>
      </c>
      <c r="C66">
        <f t="shared" si="4"/>
        <v>-0.68335293916516338</v>
      </c>
      <c r="D66">
        <f t="shared" si="5"/>
        <v>-0.73008818682014875</v>
      </c>
    </row>
    <row r="67" spans="1:4" x14ac:dyDescent="0.35">
      <c r="A67">
        <v>67</v>
      </c>
      <c r="B67">
        <f t="shared" si="3"/>
        <v>-2.3105501079508053</v>
      </c>
      <c r="C67">
        <f t="shared" si="4"/>
        <v>-0.67410606631613368</v>
      </c>
      <c r="D67">
        <f t="shared" si="5"/>
        <v>-0.73863455873374106</v>
      </c>
    </row>
    <row r="68" spans="1:4" x14ac:dyDescent="0.35">
      <c r="A68">
        <v>68</v>
      </c>
      <c r="B68">
        <f t="shared" si="3"/>
        <v>-2.2979585542290026</v>
      </c>
      <c r="C68">
        <f t="shared" si="4"/>
        <v>-0.66475231723293549</v>
      </c>
      <c r="D68">
        <f t="shared" si="5"/>
        <v>-0.74706382373492208</v>
      </c>
    </row>
    <row r="69" spans="1:4" x14ac:dyDescent="0.35">
      <c r="A69">
        <v>69</v>
      </c>
      <c r="B69">
        <f t="shared" si="3"/>
        <v>-2.2853670005071995</v>
      </c>
      <c r="C69">
        <f t="shared" si="4"/>
        <v>-0.65529317490693662</v>
      </c>
      <c r="D69">
        <f t="shared" si="5"/>
        <v>-0.75537464540477328</v>
      </c>
    </row>
    <row r="70" spans="1:4" x14ac:dyDescent="0.35">
      <c r="A70">
        <v>70</v>
      </c>
      <c r="B70">
        <f t="shared" si="3"/>
        <v>-2.2727754467853969</v>
      </c>
      <c r="C70">
        <f t="shared" si="4"/>
        <v>-0.64573013903909071</v>
      </c>
      <c r="D70">
        <f t="shared" si="5"/>
        <v>-0.76356570610298924</v>
      </c>
    </row>
    <row r="71" spans="1:4" x14ac:dyDescent="0.35">
      <c r="A71">
        <v>71</v>
      </c>
      <c r="B71">
        <f t="shared" si="3"/>
        <v>-2.2601838930635942</v>
      </c>
      <c r="C71">
        <f t="shared" si="4"/>
        <v>-0.63606472580216611</v>
      </c>
      <c r="D71">
        <f t="shared" si="5"/>
        <v>-0.77163570717678376</v>
      </c>
    </row>
    <row r="72" spans="1:4" x14ac:dyDescent="0.35">
      <c r="A72">
        <v>72</v>
      </c>
      <c r="B72">
        <f t="shared" si="3"/>
        <v>-2.2475923393417911</v>
      </c>
      <c r="C72">
        <f t="shared" si="4"/>
        <v>-0.62629846760036412</v>
      </c>
      <c r="D72">
        <f t="shared" si="5"/>
        <v>-0.77958336916678495</v>
      </c>
    </row>
    <row r="73" spans="1:4" x14ac:dyDescent="0.35">
      <c r="A73">
        <v>73</v>
      </c>
      <c r="B73">
        <f t="shared" si="3"/>
        <v>-2.2350007856199885</v>
      </c>
      <c r="C73">
        <f t="shared" si="4"/>
        <v>-0.61643291282636525</v>
      </c>
      <c r="D73">
        <f t="shared" si="5"/>
        <v>-0.78740743200988572</v>
      </c>
    </row>
    <row r="74" spans="1:4" x14ac:dyDescent="0.35">
      <c r="A74">
        <v>74</v>
      </c>
      <c r="B74">
        <f t="shared" si="3"/>
        <v>-2.2224092318981858</v>
      </c>
      <c r="C74">
        <f t="shared" si="4"/>
        <v>-0.60646962561583695</v>
      </c>
      <c r="D74">
        <f t="shared" si="5"/>
        <v>-0.79510665523902302</v>
      </c>
    </row>
    <row r="75" spans="1:4" x14ac:dyDescent="0.35">
      <c r="A75">
        <v>75</v>
      </c>
      <c r="B75">
        <f t="shared" si="3"/>
        <v>-2.2098176781763827</v>
      </c>
      <c r="C75">
        <f t="shared" si="4"/>
        <v>-0.59641018559944858</v>
      </c>
      <c r="D75">
        <f t="shared" si="5"/>
        <v>-0.80267981817984635</v>
      </c>
    </row>
    <row r="76" spans="1:4" x14ac:dyDescent="0.35">
      <c r="A76">
        <v>76</v>
      </c>
      <c r="B76">
        <f t="shared" si="3"/>
        <v>-2.1972261244545801</v>
      </c>
      <c r="C76">
        <f t="shared" si="4"/>
        <v>-0.58625618765242993</v>
      </c>
      <c r="D76">
        <f t="shared" si="5"/>
        <v>-0.81012572014424955</v>
      </c>
    </row>
    <row r="77" spans="1:4" x14ac:dyDescent="0.35">
      <c r="A77">
        <v>77</v>
      </c>
      <c r="B77">
        <f t="shared" si="3"/>
        <v>-2.1846345707327774</v>
      </c>
      <c r="C77">
        <f t="shared" si="4"/>
        <v>-0.57600924164170875</v>
      </c>
      <c r="D77">
        <f t="shared" si="5"/>
        <v>-0.81744318062073507</v>
      </c>
    </row>
    <row r="78" spans="1:4" x14ac:dyDescent="0.35">
      <c r="A78">
        <v>78</v>
      </c>
      <c r="B78">
        <f t="shared" si="3"/>
        <v>-2.1720430170109744</v>
      </c>
      <c r="C78">
        <f t="shared" si="4"/>
        <v>-0.56567097217067575</v>
      </c>
      <c r="D78">
        <f t="shared" si="5"/>
        <v>-0.8246310394615779</v>
      </c>
    </row>
    <row r="79" spans="1:4" x14ac:dyDescent="0.35">
      <c r="A79">
        <v>79</v>
      </c>
      <c r="B79">
        <f t="shared" si="3"/>
        <v>-2.1594514632891717</v>
      </c>
      <c r="C79">
        <f t="shared" si="4"/>
        <v>-0.55524301832161305</v>
      </c>
      <c r="D79">
        <f t="shared" si="5"/>
        <v>-0.83168815706676069</v>
      </c>
    </row>
    <row r="80" spans="1:4" x14ac:dyDescent="0.35">
      <c r="A80">
        <v>80</v>
      </c>
      <c r="B80">
        <f t="shared" si="3"/>
        <v>-2.1468599095673691</v>
      </c>
      <c r="C80">
        <f t="shared" si="4"/>
        <v>-0.54472703339582262</v>
      </c>
      <c r="D80">
        <f t="shared" si="5"/>
        <v>-0.83861341456465288</v>
      </c>
    </row>
    <row r="81" spans="1:4" x14ac:dyDescent="0.35">
      <c r="A81">
        <v>81</v>
      </c>
      <c r="B81">
        <f t="shared" si="3"/>
        <v>-2.134268355845566</v>
      </c>
      <c r="C81">
        <f t="shared" si="4"/>
        <v>-0.5341246846515052</v>
      </c>
      <c r="D81">
        <f t="shared" si="5"/>
        <v>-0.84540571398940179</v>
      </c>
    </row>
    <row r="82" spans="1:4" x14ac:dyDescent="0.35">
      <c r="A82">
        <v>82</v>
      </c>
      <c r="B82">
        <f t="shared" si="3"/>
        <v>-2.1216768021237633</v>
      </c>
      <c r="C82">
        <f t="shared" si="4"/>
        <v>-0.52343765303942535</v>
      </c>
      <c r="D82">
        <f t="shared" si="5"/>
        <v>-0.85206397845500914</v>
      </c>
    </row>
    <row r="83" spans="1:4" x14ac:dyDescent="0.35">
      <c r="A83">
        <v>83</v>
      </c>
      <c r="B83">
        <f t="shared" si="3"/>
        <v>-2.1090852484019607</v>
      </c>
      <c r="C83">
        <f t="shared" si="4"/>
        <v>-0.51266763293640294</v>
      </c>
      <c r="D83">
        <f t="shared" si="5"/>
        <v>-0.85858715232606742</v>
      </c>
    </row>
    <row r="84" spans="1:4" x14ac:dyDescent="0.35">
      <c r="A84">
        <v>84</v>
      </c>
      <c r="B84">
        <f t="shared" si="3"/>
        <v>-2.0964936946801576</v>
      </c>
      <c r="C84">
        <f t="shared" si="4"/>
        <v>-0.50181633187667907</v>
      </c>
      <c r="D84">
        <f t="shared" si="5"/>
        <v>-0.86497420138512493</v>
      </c>
    </row>
    <row r="85" spans="1:4" x14ac:dyDescent="0.35">
      <c r="A85">
        <v>85</v>
      </c>
      <c r="B85">
        <f t="shared" si="3"/>
        <v>-2.0839021409583549</v>
      </c>
      <c r="C85">
        <f t="shared" si="4"/>
        <v>-0.4908854702811955</v>
      </c>
      <c r="D85">
        <f t="shared" si="5"/>
        <v>-0.8712241129966557</v>
      </c>
    </row>
    <row r="86" spans="1:4" x14ac:dyDescent="0.35">
      <c r="A86">
        <v>86</v>
      </c>
      <c r="B86">
        <f t="shared" si="3"/>
        <v>-2.0713105872365523</v>
      </c>
      <c r="C86">
        <f t="shared" si="4"/>
        <v>-0.47987678118482874</v>
      </c>
      <c r="D86">
        <f t="shared" si="5"/>
        <v>-0.87733589626760855</v>
      </c>
    </row>
    <row r="87" spans="1:4" x14ac:dyDescent="0.35">
      <c r="A87">
        <v>87</v>
      </c>
      <c r="B87">
        <f t="shared" si="3"/>
        <v>-2.0587190335147492</v>
      </c>
      <c r="C87">
        <f t="shared" si="4"/>
        <v>-0.4687920099616264</v>
      </c>
      <c r="D87">
        <f t="shared" si="5"/>
        <v>-0.88330858220450814</v>
      </c>
    </row>
    <row r="88" spans="1:4" x14ac:dyDescent="0.35">
      <c r="A88">
        <v>88</v>
      </c>
      <c r="B88">
        <f t="shared" si="3"/>
        <v>-2.0461274797929465</v>
      </c>
      <c r="C88">
        <f t="shared" si="4"/>
        <v>-0.45763291404808787</v>
      </c>
      <c r="D88">
        <f t="shared" si="5"/>
        <v>-0.88914122386708372</v>
      </c>
    </row>
    <row r="89" spans="1:4" x14ac:dyDescent="0.35">
      <c r="A89">
        <v>89</v>
      </c>
      <c r="B89">
        <f t="shared" si="3"/>
        <v>-2.0335359260711439</v>
      </c>
      <c r="C89">
        <f t="shared" si="4"/>
        <v>-0.44640126266452929</v>
      </c>
      <c r="D89">
        <f t="shared" si="5"/>
        <v>-0.89483289651840248</v>
      </c>
    </row>
    <row r="90" spans="1:4" x14ac:dyDescent="0.35">
      <c r="A90">
        <v>90</v>
      </c>
      <c r="B90">
        <f t="shared" si="3"/>
        <v>-2.0209443723493408</v>
      </c>
      <c r="C90">
        <f t="shared" si="4"/>
        <v>-0.43509883653458314</v>
      </c>
      <c r="D90">
        <f t="shared" si="5"/>
        <v>-0.90038269777148217</v>
      </c>
    </row>
    <row r="91" spans="1:4" x14ac:dyDescent="0.35">
      <c r="A91">
        <v>91</v>
      </c>
      <c r="B91">
        <f t="shared" si="3"/>
        <v>-2.0083528186275381</v>
      </c>
      <c r="C91">
        <f t="shared" si="4"/>
        <v>-0.42372742760287452</v>
      </c>
      <c r="D91">
        <f t="shared" si="5"/>
        <v>-0.9057897477323591</v>
      </c>
    </row>
    <row r="92" spans="1:4" x14ac:dyDescent="0.35">
      <c r="A92">
        <v>92</v>
      </c>
      <c r="B92">
        <f t="shared" si="3"/>
        <v>-1.9957612649057352</v>
      </c>
      <c r="C92">
        <f t="shared" si="4"/>
        <v>-0.41228883875091432</v>
      </c>
      <c r="D92">
        <f t="shared" si="5"/>
        <v>-0.91105318913959277</v>
      </c>
    </row>
    <row r="93" spans="1:4" x14ac:dyDescent="0.35">
      <c r="A93">
        <v>93</v>
      </c>
      <c r="B93">
        <f t="shared" si="3"/>
        <v>-1.9831697111839324</v>
      </c>
      <c r="C93">
        <f t="shared" si="4"/>
        <v>-0.40078488351126368</v>
      </c>
      <c r="D93">
        <f t="shared" si="5"/>
        <v>-0.91617218750017881</v>
      </c>
    </row>
    <row r="94" spans="1:4" x14ac:dyDescent="0.35">
      <c r="A94">
        <v>94</v>
      </c>
      <c r="B94">
        <f t="shared" si="3"/>
        <v>-1.9705781574621297</v>
      </c>
      <c r="C94">
        <f t="shared" si="4"/>
        <v>-0.38921738578000598</v>
      </c>
      <c r="D94">
        <f t="shared" si="5"/>
        <v>-0.92114593122185473</v>
      </c>
    </row>
    <row r="95" spans="1:4" x14ac:dyDescent="0.35">
      <c r="A95">
        <v>95</v>
      </c>
      <c r="B95">
        <f t="shared" si="3"/>
        <v>-1.9579866037403268</v>
      </c>
      <c r="C95">
        <f t="shared" si="4"/>
        <v>-0.37758817952757667</v>
      </c>
      <c r="D95">
        <f t="shared" si="5"/>
        <v>-0.92597363174177405</v>
      </c>
    </row>
    <row r="96" spans="1:4" x14ac:dyDescent="0.35">
      <c r="A96">
        <v>96</v>
      </c>
      <c r="B96">
        <f t="shared" si="3"/>
        <v>-1.945395050018524</v>
      </c>
      <c r="C96">
        <f t="shared" si="4"/>
        <v>-0.36589910850799745</v>
      </c>
      <c r="D96">
        <f t="shared" si="5"/>
        <v>-0.93065452365152812</v>
      </c>
    </row>
    <row r="97" spans="1:4" x14ac:dyDescent="0.35">
      <c r="A97">
        <v>97</v>
      </c>
      <c r="B97">
        <f t="shared" si="3"/>
        <v>-1.9328034962967213</v>
      </c>
      <c r="C97">
        <f t="shared" si="4"/>
        <v>-0.3541520259665572</v>
      </c>
      <c r="D97">
        <f t="shared" si="5"/>
        <v>-0.93518786481849892</v>
      </c>
    </row>
    <row r="98" spans="1:4" x14ac:dyDescent="0.35">
      <c r="A98">
        <v>98</v>
      </c>
      <c r="B98">
        <f t="shared" si="3"/>
        <v>-1.9202119425749185</v>
      </c>
      <c r="C98">
        <f t="shared" si="4"/>
        <v>-0.34234879434598847</v>
      </c>
      <c r="D98">
        <f t="shared" si="5"/>
        <v>-0.93957293650352025</v>
      </c>
    </row>
    <row r="99" spans="1:4" x14ac:dyDescent="0.35">
      <c r="A99">
        <v>99</v>
      </c>
      <c r="B99">
        <f t="shared" si="3"/>
        <v>-1.9076203888531156</v>
      </c>
      <c r="C99">
        <f t="shared" si="4"/>
        <v>-0.33049128499118763</v>
      </c>
      <c r="D99">
        <f t="shared" si="5"/>
        <v>-0.94380904347483008</v>
      </c>
    </row>
    <row r="100" spans="1:4" x14ac:dyDescent="0.35">
      <c r="A100">
        <v>100</v>
      </c>
      <c r="B100">
        <f t="shared" si="3"/>
        <v>-1.8950288351313127</v>
      </c>
      <c r="C100">
        <f t="shared" si="4"/>
        <v>-0.31858137785252122</v>
      </c>
      <c r="D100">
        <f t="shared" si="5"/>
        <v>-0.9478955141182962</v>
      </c>
    </row>
    <row r="101" spans="1:4" x14ac:dyDescent="0.35">
      <c r="A101">
        <v>101</v>
      </c>
      <c r="B101">
        <f t="shared" si="3"/>
        <v>-1.8824372814095101</v>
      </c>
      <c r="C101">
        <f t="shared" si="4"/>
        <v>-0.30662096118776938</v>
      </c>
      <c r="D101">
        <f t="shared" si="5"/>
        <v>-0.95183170054389787</v>
      </c>
    </row>
    <row r="102" spans="1:4" x14ac:dyDescent="0.35">
      <c r="A102">
        <v>102</v>
      </c>
      <c r="B102">
        <f t="shared" si="3"/>
        <v>-1.8698457276877072</v>
      </c>
      <c r="C102">
        <f t="shared" si="4"/>
        <v>-0.2946119312627512</v>
      </c>
      <c r="D102">
        <f t="shared" si="5"/>
        <v>-0.95561697868844497</v>
      </c>
    </row>
    <row r="103" spans="1:4" x14ac:dyDescent="0.35">
      <c r="A103">
        <v>103</v>
      </c>
      <c r="B103">
        <f t="shared" si="3"/>
        <v>-1.8572541739659043</v>
      </c>
      <c r="C103">
        <f t="shared" si="4"/>
        <v>-0.28255619205068194</v>
      </c>
      <c r="D103">
        <f t="shared" si="5"/>
        <v>-0.95925074841452074</v>
      </c>
    </row>
    <row r="104" spans="1:4" x14ac:dyDescent="0.35">
      <c r="A104">
        <v>104</v>
      </c>
      <c r="B104">
        <f t="shared" si="3"/>
        <v>-1.8446626202441017</v>
      </c>
      <c r="C104">
        <f t="shared" si="4"/>
        <v>-0.27045565493030693</v>
      </c>
      <c r="D104">
        <f t="shared" si="5"/>
        <v>-0.96273243360562999</v>
      </c>
    </row>
    <row r="105" spans="1:4" x14ac:dyDescent="0.35">
      <c r="A105">
        <v>105</v>
      </c>
      <c r="B105">
        <f t="shared" si="3"/>
        <v>-1.8320710665222988</v>
      </c>
      <c r="C105">
        <f t="shared" si="4"/>
        <v>-0.25831223838286105</v>
      </c>
      <c r="D105">
        <f t="shared" si="5"/>
        <v>-0.9660614822575404</v>
      </c>
    </row>
    <row r="106" spans="1:4" x14ac:dyDescent="0.35">
      <c r="A106">
        <v>106</v>
      </c>
      <c r="B106">
        <f t="shared" si="3"/>
        <v>-1.8194795128004959</v>
      </c>
      <c r="C106">
        <f t="shared" si="4"/>
        <v>-0.24612786768790421</v>
      </c>
      <c r="D106">
        <f t="shared" si="5"/>
        <v>-0.96923736656579929</v>
      </c>
    </row>
    <row r="107" spans="1:4" x14ac:dyDescent="0.35">
      <c r="A107">
        <v>107</v>
      </c>
      <c r="B107">
        <f t="shared" si="3"/>
        <v>-1.8068879590786933</v>
      </c>
      <c r="C107">
        <f t="shared" si="4"/>
        <v>-0.2339044746180769</v>
      </c>
      <c r="D107">
        <f t="shared" si="5"/>
        <v>-0.97225958300941495</v>
      </c>
    </row>
    <row r="108" spans="1:4" x14ac:dyDescent="0.35">
      <c r="A108">
        <v>108</v>
      </c>
      <c r="B108">
        <f t="shared" si="3"/>
        <v>-1.7942964053568904</v>
      </c>
      <c r="C108">
        <f t="shared" si="4"/>
        <v>-0.22164399713282656</v>
      </c>
      <c r="D108">
        <f t="shared" si="5"/>
        <v>-0.97512765243068744</v>
      </c>
    </row>
    <row r="109" spans="1:4" x14ac:dyDescent="0.35">
      <c r="A109">
        <v>109</v>
      </c>
      <c r="B109">
        <f t="shared" si="3"/>
        <v>-1.7817048516350875</v>
      </c>
      <c r="C109">
        <f t="shared" si="4"/>
        <v>-0.20934837907115472</v>
      </c>
      <c r="D109">
        <f t="shared" si="5"/>
        <v>-0.97784112011117641</v>
      </c>
    </row>
    <row r="110" spans="1:4" x14ac:dyDescent="0.35">
      <c r="A110">
        <v>110</v>
      </c>
      <c r="B110">
        <f t="shared" si="3"/>
        <v>-1.7691132979132849</v>
      </c>
      <c r="C110">
        <f t="shared" si="4"/>
        <v>-0.19701956984343019</v>
      </c>
      <c r="D110">
        <f t="shared" si="5"/>
        <v>-0.98039955584379457</v>
      </c>
    </row>
    <row r="111" spans="1:4" x14ac:dyDescent="0.35">
      <c r="A111">
        <v>111</v>
      </c>
      <c r="B111">
        <f t="shared" si="3"/>
        <v>-1.756521744191482</v>
      </c>
      <c r="C111">
        <f t="shared" si="4"/>
        <v>-0.18465952412231887</v>
      </c>
      <c r="D111">
        <f t="shared" si="5"/>
        <v>-0.98280255400101535</v>
      </c>
    </row>
    <row r="112" spans="1:4" x14ac:dyDescent="0.35">
      <c r="A112">
        <v>112</v>
      </c>
      <c r="B112">
        <f t="shared" si="3"/>
        <v>-1.7439301904696791</v>
      </c>
      <c r="C112">
        <f t="shared" si="4"/>
        <v>-0.17227020153288122</v>
      </c>
      <c r="D112">
        <f t="shared" si="5"/>
        <v>-0.98504973359918258</v>
      </c>
    </row>
    <row r="113" spans="1:4" x14ac:dyDescent="0.35">
      <c r="A113">
        <v>113</v>
      </c>
      <c r="B113">
        <f t="shared" si="3"/>
        <v>-1.7313386367478765</v>
      </c>
      <c r="C113">
        <f t="shared" si="4"/>
        <v>-0.15985356634188264</v>
      </c>
      <c r="D113">
        <f t="shared" si="5"/>
        <v>-0.98714073835891369</v>
      </c>
    </row>
    <row r="114" spans="1:4" x14ac:dyDescent="0.35">
      <c r="A114">
        <v>114</v>
      </c>
      <c r="B114">
        <f t="shared" si="3"/>
        <v>-1.7187470830260736</v>
      </c>
      <c r="C114">
        <f t="shared" si="4"/>
        <v>-0.14741158714636779</v>
      </c>
      <c r="D114">
        <f t="shared" si="5"/>
        <v>-0.98907523676158671</v>
      </c>
    </row>
    <row r="115" spans="1:4" x14ac:dyDescent="0.35">
      <c r="A115">
        <v>115</v>
      </c>
      <c r="B115">
        <f t="shared" si="3"/>
        <v>-1.7061555293042707</v>
      </c>
      <c r="C115">
        <f t="shared" si="4"/>
        <v>-0.13494623656155053</v>
      </c>
      <c r="D115">
        <f t="shared" si="5"/>
        <v>-0.99085292210190001</v>
      </c>
    </row>
    <row r="116" spans="1:4" x14ac:dyDescent="0.35">
      <c r="A116">
        <v>116</v>
      </c>
      <c r="B116">
        <f t="shared" si="3"/>
        <v>-1.6935639755824681</v>
      </c>
      <c r="C116">
        <f t="shared" si="4"/>
        <v>-0.1224594909080647</v>
      </c>
      <c r="D116">
        <f t="shared" si="5"/>
        <v>-0.99247351253649974</v>
      </c>
    </row>
    <row r="117" spans="1:4" x14ac:dyDescent="0.35">
      <c r="A117">
        <v>117</v>
      </c>
      <c r="B117">
        <f t="shared" si="3"/>
        <v>-1.6809724218606652</v>
      </c>
      <c r="C117">
        <f t="shared" si="4"/>
        <v>-0.1099533298986274</v>
      </c>
      <c r="D117">
        <f t="shared" si="5"/>
        <v>-0.99393675112866398</v>
      </c>
    </row>
    <row r="118" spans="1:4" x14ac:dyDescent="0.35">
      <c r="A118">
        <v>118</v>
      </c>
      <c r="B118">
        <f t="shared" si="3"/>
        <v>-1.6683808681388623</v>
      </c>
      <c r="C118">
        <f t="shared" si="4"/>
        <v>-9.7429736324166516E-2</v>
      </c>
      <c r="D118">
        <f t="shared" si="5"/>
        <v>-0.99524240588903934</v>
      </c>
    </row>
    <row r="119" spans="1:4" x14ac:dyDescent="0.35">
      <c r="A119">
        <v>119</v>
      </c>
      <c r="B119">
        <f t="shared" si="3"/>
        <v>-1.6557893144170597</v>
      </c>
      <c r="C119">
        <f t="shared" si="4"/>
        <v>-8.4890695739458288E-2</v>
      </c>
      <c r="D119">
        <f t="shared" si="5"/>
        <v>-0.99639026981242185</v>
      </c>
    </row>
    <row r="120" spans="1:4" x14ac:dyDescent="0.35">
      <c r="A120">
        <v>120</v>
      </c>
      <c r="B120">
        <f t="shared" si="3"/>
        <v>-1.6431977606952568</v>
      </c>
      <c r="C120">
        <f t="shared" si="4"/>
        <v>-7.2338196148326483E-2</v>
      </c>
      <c r="D120">
        <f t="shared" si="5"/>
        <v>-0.99738016091057591</v>
      </c>
    </row>
    <row r="121" spans="1:4" x14ac:dyDescent="0.35">
      <c r="A121">
        <v>121</v>
      </c>
      <c r="B121">
        <f t="shared" si="3"/>
        <v>-1.6306062069734539</v>
      </c>
      <c r="C121">
        <f t="shared" si="4"/>
        <v>-5.9774227688455507E-2</v>
      </c>
      <c r="D121">
        <f t="shared" si="5"/>
        <v>-0.99821192224108835</v>
      </c>
    </row>
    <row r="122" spans="1:4" x14ac:dyDescent="0.35">
      <c r="A122">
        <v>122</v>
      </c>
      <c r="B122">
        <f t="shared" si="3"/>
        <v>-1.6180146532516513</v>
      </c>
      <c r="C122">
        <f t="shared" si="4"/>
        <v>-4.720078231586302E-2</v>
      </c>
      <c r="D122">
        <f t="shared" si="5"/>
        <v>-0.99888542193225072</v>
      </c>
    </row>
    <row r="123" spans="1:4" x14ac:dyDescent="0.35">
      <c r="A123">
        <v>123</v>
      </c>
      <c r="B123">
        <f t="shared" si="3"/>
        <v>-1.6054230995298484</v>
      </c>
      <c r="C123">
        <f t="shared" si="4"/>
        <v>-3.4619853489084404E-2</v>
      </c>
      <c r="D123">
        <f t="shared" si="5"/>
        <v>-0.99940055320396648</v>
      </c>
    </row>
    <row r="124" spans="1:4" x14ac:dyDescent="0.35">
      <c r="A124">
        <v>124</v>
      </c>
      <c r="B124">
        <f t="shared" si="3"/>
        <v>-1.5928315458080455</v>
      </c>
      <c r="C124">
        <f t="shared" si="4"/>
        <v>-2.2033435853120915E-2</v>
      </c>
      <c r="D124">
        <f t="shared" si="5"/>
        <v>-0.99975723438468123</v>
      </c>
    </row>
    <row r="125" spans="1:4" x14ac:dyDescent="0.35">
      <c r="A125">
        <v>125</v>
      </c>
      <c r="B125">
        <f t="shared" si="3"/>
        <v>-1.5802399920862429</v>
      </c>
      <c r="C125">
        <f t="shared" si="4"/>
        <v>-9.4435249231977821E-3</v>
      </c>
      <c r="D125">
        <f t="shared" si="5"/>
        <v>-0.99995540892433044</v>
      </c>
    </row>
    <row r="126" spans="1:4" x14ac:dyDescent="0.35">
      <c r="A126">
        <v>126</v>
      </c>
      <c r="B126">
        <f t="shared" si="3"/>
        <v>-1.56764843836444</v>
      </c>
      <c r="C126">
        <f t="shared" si="4"/>
        <v>3.1478832316156873E-3</v>
      </c>
      <c r="D126">
        <f t="shared" si="5"/>
        <v>-0.99999504540330608</v>
      </c>
    </row>
    <row r="127" spans="1:4" x14ac:dyDescent="0.35">
      <c r="A127">
        <v>127</v>
      </c>
      <c r="B127">
        <f t="shared" si="3"/>
        <v>-1.5550568846426371</v>
      </c>
      <c r="C127">
        <f t="shared" si="4"/>
        <v>1.5738792304871806E-2</v>
      </c>
      <c r="D127">
        <f t="shared" si="5"/>
        <v>-0.9998761375374372</v>
      </c>
    </row>
    <row r="128" spans="1:4" x14ac:dyDescent="0.35">
      <c r="A128">
        <v>128</v>
      </c>
      <c r="B128">
        <f t="shared" si="3"/>
        <v>-1.5424653309208345</v>
      </c>
      <c r="C128">
        <f t="shared" si="4"/>
        <v>2.8327206069249836E-2</v>
      </c>
      <c r="D128">
        <f t="shared" si="5"/>
        <v>-0.99959870417898711</v>
      </c>
    </row>
    <row r="129" spans="1:4" x14ac:dyDescent="0.35">
      <c r="A129">
        <v>129</v>
      </c>
      <c r="B129">
        <f t="shared" ref="B129:B192" si="6">-3.14159265358979+(A129-1)*0.0125915537218028</f>
        <v>-1.5298737771990316</v>
      </c>
      <c r="C129">
        <f t="shared" ref="C129:C192" si="7">1*COS(B129)+0</f>
        <v>4.0911128693048776E-2</v>
      </c>
      <c r="D129">
        <f t="shared" ref="D129:D192" si="8">1*SIN(B129)+0+0*COS(B129)</f>
        <v>-0.99916278931366376</v>
      </c>
    </row>
    <row r="130" spans="1:4" x14ac:dyDescent="0.35">
      <c r="A130">
        <v>130</v>
      </c>
      <c r="B130">
        <f t="shared" si="6"/>
        <v>-1.5172822234772287</v>
      </c>
      <c r="C130">
        <f t="shared" si="7"/>
        <v>5.3488565056615429E-2</v>
      </c>
      <c r="D130">
        <f t="shared" si="8"/>
        <v>-0.99856846205364613</v>
      </c>
    </row>
    <row r="131" spans="1:4" x14ac:dyDescent="0.35">
      <c r="A131">
        <v>131</v>
      </c>
      <c r="B131">
        <f t="shared" si="6"/>
        <v>-1.5046906697554261</v>
      </c>
      <c r="C131">
        <f t="shared" si="7"/>
        <v>6.605752106866157E-2</v>
      </c>
      <c r="D131">
        <f t="shared" si="8"/>
        <v>-0.99781581662662744</v>
      </c>
    </row>
    <row r="132" spans="1:4" x14ac:dyDescent="0.35">
      <c r="A132">
        <v>132</v>
      </c>
      <c r="B132">
        <f t="shared" si="6"/>
        <v>-1.4920991160336232</v>
      </c>
      <c r="C132">
        <f t="shared" si="7"/>
        <v>7.8616003982418081E-2</v>
      </c>
      <c r="D132">
        <f t="shared" si="8"/>
        <v>-0.99690497236087472</v>
      </c>
    </row>
    <row r="133" spans="1:4" x14ac:dyDescent="0.35">
      <c r="A133">
        <v>133</v>
      </c>
      <c r="B133">
        <f t="shared" si="6"/>
        <v>-1.4795075623118203</v>
      </c>
      <c r="C133">
        <f t="shared" si="7"/>
        <v>9.1162022711573906E-2</v>
      </c>
      <c r="D133">
        <f t="shared" si="8"/>
        <v>-0.99583607366631099</v>
      </c>
    </row>
    <row r="134" spans="1:4" x14ac:dyDescent="0.35">
      <c r="A134">
        <v>134</v>
      </c>
      <c r="B134">
        <f t="shared" si="6"/>
        <v>-1.4669160085900177</v>
      </c>
      <c r="C134">
        <f t="shared" si="7"/>
        <v>0.10369358814595377</v>
      </c>
      <c r="D134">
        <f t="shared" si="8"/>
        <v>-0.99460929001161924</v>
      </c>
    </row>
    <row r="135" spans="1:4" x14ac:dyDescent="0.35">
      <c r="A135">
        <v>135</v>
      </c>
      <c r="B135">
        <f t="shared" si="6"/>
        <v>-1.4543244548682148</v>
      </c>
      <c r="C135">
        <f t="shared" si="7"/>
        <v>0.11620871346688255</v>
      </c>
      <c r="D135">
        <f t="shared" si="8"/>
        <v>-0.99322481589737377</v>
      </c>
    </row>
    <row r="136" spans="1:4" x14ac:dyDescent="0.35">
      <c r="A136">
        <v>136</v>
      </c>
      <c r="B136">
        <f t="shared" si="6"/>
        <v>-1.4417329011464119</v>
      </c>
      <c r="C136">
        <f t="shared" si="7"/>
        <v>0.12870541446218442</v>
      </c>
      <c r="D136">
        <f t="shared" si="8"/>
        <v>-0.99168287082520357</v>
      </c>
    </row>
    <row r="137" spans="1:4" x14ac:dyDescent="0.35">
      <c r="A137">
        <v>137</v>
      </c>
      <c r="B137">
        <f t="shared" si="6"/>
        <v>-1.4291413474246093</v>
      </c>
      <c r="C137">
        <f t="shared" si="7"/>
        <v>0.14118170984077064</v>
      </c>
      <c r="D137">
        <f t="shared" si="8"/>
        <v>-0.98998369926299112</v>
      </c>
    </row>
    <row r="138" spans="1:4" x14ac:dyDescent="0.35">
      <c r="A138">
        <v>138</v>
      </c>
      <c r="B138">
        <f t="shared" si="6"/>
        <v>-1.4165497937028064</v>
      </c>
      <c r="C138">
        <f t="shared" si="7"/>
        <v>0.1536356215467643</v>
      </c>
      <c r="D138">
        <f t="shared" si="8"/>
        <v>-0.98812757060611334</v>
      </c>
    </row>
    <row r="139" spans="1:4" x14ac:dyDescent="0.35">
      <c r="A139">
        <v>139</v>
      </c>
      <c r="B139">
        <f t="shared" si="6"/>
        <v>-1.4039582399810036</v>
      </c>
      <c r="C139">
        <f t="shared" si="7"/>
        <v>0.16606517507311008</v>
      </c>
      <c r="D139">
        <f t="shared" si="8"/>
        <v>-0.98611477913473</v>
      </c>
    </row>
    <row r="140" spans="1:4" x14ac:dyDescent="0.35">
      <c r="A140">
        <v>140</v>
      </c>
      <c r="B140">
        <f t="shared" si="6"/>
        <v>-1.3913666862592009</v>
      </c>
      <c r="C140">
        <f t="shared" si="7"/>
        <v>0.17846839977462353</v>
      </c>
      <c r="D140">
        <f t="shared" si="8"/>
        <v>-0.98394564396712747</v>
      </c>
    </row>
    <row r="141" spans="1:4" x14ac:dyDescent="0.35">
      <c r="A141">
        <v>141</v>
      </c>
      <c r="B141">
        <f t="shared" si="6"/>
        <v>-1.378775132537398</v>
      </c>
      <c r="C141">
        <f t="shared" si="7"/>
        <v>0.19084332918042771</v>
      </c>
      <c r="D141">
        <f t="shared" si="8"/>
        <v>-0.98162050900912357</v>
      </c>
    </row>
    <row r="142" spans="1:4" x14ac:dyDescent="0.35">
      <c r="A142">
        <v>142</v>
      </c>
      <c r="B142">
        <f t="shared" si="6"/>
        <v>-1.3661835788155952</v>
      </c>
      <c r="C142">
        <f t="shared" si="7"/>
        <v>0.20318800130572645</v>
      </c>
      <c r="D142">
        <f t="shared" si="8"/>
        <v>-0.97913974289954353</v>
      </c>
    </row>
    <row r="143" spans="1:4" x14ac:dyDescent="0.35">
      <c r="A143">
        <v>143</v>
      </c>
      <c r="B143">
        <f t="shared" si="6"/>
        <v>-1.3535920250937925</v>
      </c>
      <c r="C143">
        <f t="shared" si="7"/>
        <v>0.21550045896286801</v>
      </c>
      <c r="D143">
        <f t="shared" si="8"/>
        <v>-0.97650373895177345</v>
      </c>
    </row>
    <row r="144" spans="1:4" x14ac:dyDescent="0.35">
      <c r="A144">
        <v>144</v>
      </c>
      <c r="B144">
        <f t="shared" si="6"/>
        <v>-1.3410004713719896</v>
      </c>
      <c r="C144">
        <f t="shared" si="7"/>
        <v>0.22777875007164838</v>
      </c>
      <c r="D144">
        <f t="shared" si="8"/>
        <v>-0.9737129150914029</v>
      </c>
    </row>
    <row r="145" spans="1:4" x14ac:dyDescent="0.35">
      <c r="A145">
        <v>145</v>
      </c>
      <c r="B145">
        <f t="shared" si="6"/>
        <v>-1.3284089176501868</v>
      </c>
      <c r="C145">
        <f t="shared" si="7"/>
        <v>0.24002092796880276</v>
      </c>
      <c r="D145">
        <f t="shared" si="8"/>
        <v>-0.97076771378996474</v>
      </c>
    </row>
    <row r="146" spans="1:4" x14ac:dyDescent="0.35">
      <c r="A146">
        <v>146</v>
      </c>
      <c r="B146">
        <f t="shared" si="6"/>
        <v>-1.3158173639283841</v>
      </c>
      <c r="C146">
        <f t="shared" si="7"/>
        <v>0.25222505171664023</v>
      </c>
      <c r="D146">
        <f t="shared" si="8"/>
        <v>-0.96766860199478322</v>
      </c>
    </row>
    <row r="147" spans="1:4" x14ac:dyDescent="0.35">
      <c r="A147">
        <v>147</v>
      </c>
      <c r="B147">
        <f t="shared" si="6"/>
        <v>-1.3032258102065812</v>
      </c>
      <c r="C147">
        <f t="shared" si="7"/>
        <v>0.26438918641077053</v>
      </c>
      <c r="D147">
        <f t="shared" si="8"/>
        <v>-0.96441607105494198</v>
      </c>
    </row>
    <row r="148" spans="1:4" x14ac:dyDescent="0.35">
      <c r="A148">
        <v>148</v>
      </c>
      <c r="B148">
        <f t="shared" si="6"/>
        <v>-1.2906342564847784</v>
      </c>
      <c r="C148">
        <f t="shared" si="7"/>
        <v>0.27651140348687248</v>
      </c>
      <c r="D148">
        <f t="shared" si="8"/>
        <v>-0.96101063664338282</v>
      </c>
    </row>
    <row r="149" spans="1:4" x14ac:dyDescent="0.35">
      <c r="A149">
        <v>149</v>
      </c>
      <c r="B149">
        <f t="shared" si="6"/>
        <v>-1.2780427027629757</v>
      </c>
      <c r="C149">
        <f t="shared" si="7"/>
        <v>0.28858978102645916</v>
      </c>
      <c r="D149">
        <f t="shared" si="8"/>
        <v>-0.95745283867514874</v>
      </c>
    </row>
    <row r="150" spans="1:4" x14ac:dyDescent="0.35">
      <c r="A150">
        <v>150</v>
      </c>
      <c r="B150">
        <f t="shared" si="6"/>
        <v>-1.2654511490411728</v>
      </c>
      <c r="C150">
        <f t="shared" si="7"/>
        <v>0.3006224040615893</v>
      </c>
      <c r="D150">
        <f t="shared" si="8"/>
        <v>-0.95374324122178211</v>
      </c>
    </row>
    <row r="151" spans="1:4" x14ac:dyDescent="0.35">
      <c r="A151">
        <v>151</v>
      </c>
      <c r="B151">
        <f t="shared" si="6"/>
        <v>-1.25285959531937</v>
      </c>
      <c r="C151">
        <f t="shared" si="7"/>
        <v>0.3126073648784749</v>
      </c>
      <c r="D151">
        <f t="shared" si="8"/>
        <v>-0.94988243242189507</v>
      </c>
    </row>
    <row r="152" spans="1:4" x14ac:dyDescent="0.35">
      <c r="A152">
        <v>152</v>
      </c>
      <c r="B152">
        <f t="shared" si="6"/>
        <v>-1.2402680415975673</v>
      </c>
      <c r="C152">
        <f t="shared" si="7"/>
        <v>0.32454276331994053</v>
      </c>
      <c r="D152">
        <f t="shared" si="8"/>
        <v>-0.94587102438792203</v>
      </c>
    </row>
    <row r="153" spans="1:4" x14ac:dyDescent="0.35">
      <c r="A153">
        <v>153</v>
      </c>
      <c r="B153">
        <f t="shared" si="6"/>
        <v>-1.2276764878757644</v>
      </c>
      <c r="C153">
        <f t="shared" si="7"/>
        <v>0.33642670708668465</v>
      </c>
      <c r="D153">
        <f t="shared" si="8"/>
        <v>-0.94170965310907273</v>
      </c>
    </row>
    <row r="154" spans="1:4" x14ac:dyDescent="0.35">
      <c r="A154">
        <v>154</v>
      </c>
      <c r="B154">
        <f t="shared" si="6"/>
        <v>-1.2150849341539616</v>
      </c>
      <c r="C154">
        <f t="shared" si="7"/>
        <v>0.34825731203729327</v>
      </c>
      <c r="D154">
        <f t="shared" si="8"/>
        <v>-0.93739897835049901</v>
      </c>
    </row>
    <row r="155" spans="1:4" x14ac:dyDescent="0.35">
      <c r="A155">
        <v>155</v>
      </c>
      <c r="B155">
        <f t="shared" si="6"/>
        <v>-1.2024933804321589</v>
      </c>
      <c r="C155">
        <f t="shared" si="7"/>
        <v>0.36003270248696184</v>
      </c>
      <c r="D155">
        <f t="shared" si="8"/>
        <v>-0.93293968354869272</v>
      </c>
    </row>
    <row r="156" spans="1:4" x14ac:dyDescent="0.35">
      <c r="A156">
        <v>156</v>
      </c>
      <c r="B156">
        <f t="shared" si="6"/>
        <v>-1.189901826710356</v>
      </c>
      <c r="C156">
        <f t="shared" si="7"/>
        <v>0.37175101150487677</v>
      </c>
      <c r="D156">
        <f t="shared" si="8"/>
        <v>-0.92833247570312916</v>
      </c>
    </row>
    <row r="157" spans="1:4" x14ac:dyDescent="0.35">
      <c r="A157">
        <v>157</v>
      </c>
      <c r="B157">
        <f t="shared" si="6"/>
        <v>-1.1773102729885532</v>
      </c>
      <c r="C157">
        <f t="shared" si="7"/>
        <v>0.38341038121020693</v>
      </c>
      <c r="D157">
        <f t="shared" si="8"/>
        <v>-0.92357808526417717</v>
      </c>
    </row>
    <row r="158" spans="1:4" x14ac:dyDescent="0.35">
      <c r="A158">
        <v>158</v>
      </c>
      <c r="B158">
        <f t="shared" si="6"/>
        <v>-1.1647187192667505</v>
      </c>
      <c r="C158">
        <f t="shared" si="7"/>
        <v>0.39500896306666211</v>
      </c>
      <c r="D158">
        <f t="shared" si="8"/>
        <v>-0.91867726601728883</v>
      </c>
    </row>
    <row r="159" spans="1:4" x14ac:dyDescent="0.35">
      <c r="A159">
        <v>159</v>
      </c>
      <c r="B159">
        <f t="shared" si="6"/>
        <v>-1.1521271655449477</v>
      </c>
      <c r="C159">
        <f t="shared" si="7"/>
        <v>0.40654491817557015</v>
      </c>
      <c r="D159">
        <f t="shared" si="8"/>
        <v>-0.9136307949634902</v>
      </c>
    </row>
    <row r="160" spans="1:4" x14ac:dyDescent="0.35">
      <c r="A160">
        <v>160</v>
      </c>
      <c r="B160">
        <f t="shared" si="6"/>
        <v>-1.139535611823145</v>
      </c>
      <c r="C160">
        <f t="shared" si="7"/>
        <v>0.41801641756742391</v>
      </c>
      <c r="D160">
        <f t="shared" si="8"/>
        <v>-0.9084394721961927</v>
      </c>
    </row>
    <row r="161" spans="1:4" x14ac:dyDescent="0.35">
      <c r="A161">
        <v>161</v>
      </c>
      <c r="B161">
        <f t="shared" si="6"/>
        <v>-1.1269440581013419</v>
      </c>
      <c r="C161">
        <f t="shared" si="7"/>
        <v>0.42942164249185744</v>
      </c>
      <c r="D161">
        <f t="shared" si="8"/>
        <v>-0.90310412077434099</v>
      </c>
    </row>
    <row r="162" spans="1:4" x14ac:dyDescent="0.35">
      <c r="A162">
        <v>162</v>
      </c>
      <c r="B162">
        <f t="shared" si="6"/>
        <v>-1.1143525043795393</v>
      </c>
      <c r="C162">
        <f t="shared" si="7"/>
        <v>0.44075878470599728</v>
      </c>
      <c r="D162">
        <f t="shared" si="8"/>
        <v>-0.89762558659192215</v>
      </c>
    </row>
    <row r="163" spans="1:4" x14ac:dyDescent="0.35">
      <c r="A163">
        <v>163</v>
      </c>
      <c r="B163">
        <f t="shared" si="6"/>
        <v>-1.1017609506577366</v>
      </c>
      <c r="C163">
        <f t="shared" si="7"/>
        <v>0.45202604676115354</v>
      </c>
      <c r="D163">
        <f t="shared" si="8"/>
        <v>-0.89200473824385229</v>
      </c>
    </row>
    <row r="164" spans="1:4" x14ac:dyDescent="0.35">
      <c r="A164">
        <v>164</v>
      </c>
      <c r="B164">
        <f t="shared" si="6"/>
        <v>-1.0891693969359335</v>
      </c>
      <c r="C164">
        <f t="shared" si="7"/>
        <v>0.46322164228779505</v>
      </c>
      <c r="D164">
        <f t="shared" si="8"/>
        <v>-0.88624246688826536</v>
      </c>
    </row>
    <row r="165" spans="1:4" x14ac:dyDescent="0.35">
      <c r="A165">
        <v>165</v>
      </c>
      <c r="B165">
        <f t="shared" si="6"/>
        <v>-1.0765778432141309</v>
      </c>
      <c r="C165">
        <f t="shared" si="7"/>
        <v>0.47434379627876877</v>
      </c>
      <c r="D165">
        <f t="shared" si="8"/>
        <v>-0.88033968610522495</v>
      </c>
    </row>
    <row r="166" spans="1:4" x14ac:dyDescent="0.35">
      <c r="A166">
        <v>166</v>
      </c>
      <c r="B166">
        <f t="shared" si="6"/>
        <v>-1.0639862894923282</v>
      </c>
      <c r="C166">
        <f t="shared" si="7"/>
        <v>0.48539074537072052</v>
      </c>
      <c r="D166">
        <f t="shared" si="8"/>
        <v>-0.87429733175187974</v>
      </c>
    </row>
    <row r="167" spans="1:4" x14ac:dyDescent="0.35">
      <c r="A167">
        <v>167</v>
      </c>
      <c r="B167">
        <f t="shared" si="6"/>
        <v>-1.0513947357705251</v>
      </c>
      <c r="C167">
        <f t="shared" si="7"/>
        <v>0.49636073812366666</v>
      </c>
      <c r="D167">
        <f t="shared" si="8"/>
        <v>-0.86811636181408813</v>
      </c>
    </row>
    <row r="168" spans="1:4" x14ac:dyDescent="0.35">
      <c r="A168">
        <v>168</v>
      </c>
      <c r="B168">
        <f t="shared" si="6"/>
        <v>-1.0388031820487225</v>
      </c>
      <c r="C168">
        <f t="shared" si="7"/>
        <v>0.50725203529867535</v>
      </c>
      <c r="D168">
        <f t="shared" si="8"/>
        <v>-0.86179775625453536</v>
      </c>
    </row>
    <row r="169" spans="1:4" x14ac:dyDescent="0.35">
      <c r="A169">
        <v>169</v>
      </c>
      <c r="B169">
        <f t="shared" si="6"/>
        <v>-1.0262116283269198</v>
      </c>
      <c r="C169">
        <f t="shared" si="7"/>
        <v>0.51806291013361627</v>
      </c>
      <c r="D169">
        <f t="shared" si="8"/>
        <v>-0.85534251685736318</v>
      </c>
    </row>
    <row r="170" spans="1:4" x14ac:dyDescent="0.35">
      <c r="A170">
        <v>170</v>
      </c>
      <c r="B170">
        <f t="shared" si="6"/>
        <v>-1.0136200746051167</v>
      </c>
      <c r="C170">
        <f t="shared" si="7"/>
        <v>0.52879164861692984</v>
      </c>
      <c r="D170">
        <f t="shared" si="8"/>
        <v>-0.84875166706934335</v>
      </c>
    </row>
    <row r="171" spans="1:4" x14ac:dyDescent="0.35">
      <c r="A171">
        <v>171</v>
      </c>
      <c r="B171">
        <f t="shared" si="6"/>
        <v>-1.0010285208833141</v>
      </c>
      <c r="C171">
        <f t="shared" si="7"/>
        <v>0.53943654975937361</v>
      </c>
      <c r="D171">
        <f t="shared" si="8"/>
        <v>-0.84202625183761515</v>
      </c>
    </row>
    <row r="172" spans="1:4" x14ac:dyDescent="0.35">
      <c r="A172">
        <v>172</v>
      </c>
      <c r="B172">
        <f t="shared" si="6"/>
        <v>-0.98843696716151142</v>
      </c>
      <c r="C172">
        <f t="shared" si="7"/>
        <v>0.5499959258637086</v>
      </c>
      <c r="D172">
        <f t="shared" si="8"/>
        <v>-0.83516733744401306</v>
      </c>
    </row>
    <row r="173" spans="1:4" x14ac:dyDescent="0.35">
      <c r="A173">
        <v>173</v>
      </c>
      <c r="B173">
        <f t="shared" si="6"/>
        <v>-0.97584541343970832</v>
      </c>
      <c r="C173">
        <f t="shared" si="7"/>
        <v>0.5604681027922741</v>
      </c>
      <c r="D173">
        <f t="shared" si="8"/>
        <v>-0.8281760113360136</v>
      </c>
    </row>
    <row r="174" spans="1:4" x14ac:dyDescent="0.35">
      <c r="A174">
        <v>174</v>
      </c>
      <c r="B174">
        <f t="shared" si="6"/>
        <v>-0.96325385971790567</v>
      </c>
      <c r="C174">
        <f t="shared" si="7"/>
        <v>0.57085142023241298</v>
      </c>
      <c r="D174">
        <f t="shared" si="8"/>
        <v>-0.82105338195432642</v>
      </c>
    </row>
    <row r="175" spans="1:4" x14ac:dyDescent="0.35">
      <c r="A175">
        <v>175</v>
      </c>
      <c r="B175">
        <f t="shared" si="6"/>
        <v>-0.95066230599610302</v>
      </c>
      <c r="C175">
        <f t="shared" si="7"/>
        <v>0.58114423195970821</v>
      </c>
      <c r="D175">
        <f t="shared" si="8"/>
        <v>-0.81380057855715537</v>
      </c>
    </row>
    <row r="176" spans="1:4" x14ac:dyDescent="0.35">
      <c r="A176">
        <v>176</v>
      </c>
      <c r="B176">
        <f t="shared" si="6"/>
        <v>-0.93807075227429992</v>
      </c>
      <c r="C176">
        <f t="shared" si="7"/>
        <v>0.59134490609898305</v>
      </c>
      <c r="D176">
        <f t="shared" si="8"/>
        <v>-0.80641875104116034</v>
      </c>
    </row>
    <row r="177" spans="1:4" x14ac:dyDescent="0.35">
      <c r="A177">
        <v>177</v>
      </c>
      <c r="B177">
        <f t="shared" si="6"/>
        <v>-0.92547919855249727</v>
      </c>
      <c r="C177">
        <f t="shared" si="7"/>
        <v>0.60145182538302566</v>
      </c>
      <c r="D177">
        <f t="shared" si="8"/>
        <v>-0.79890906975914755</v>
      </c>
    </row>
    <row r="178" spans="1:4" x14ac:dyDescent="0.35">
      <c r="A178">
        <v>178</v>
      </c>
      <c r="B178">
        <f t="shared" si="6"/>
        <v>-0.91288764483069462</v>
      </c>
      <c r="C178">
        <f t="shared" si="7"/>
        <v>0.61146338740900052</v>
      </c>
      <c r="D178">
        <f t="shared" si="8"/>
        <v>-0.79127272533451476</v>
      </c>
    </row>
    <row r="179" spans="1:4" x14ac:dyDescent="0.35">
      <c r="A179">
        <v>179</v>
      </c>
      <c r="B179">
        <f t="shared" si="6"/>
        <v>-0.90029609110889153</v>
      </c>
      <c r="C179">
        <f t="shared" si="7"/>
        <v>0.62137800489250161</v>
      </c>
      <c r="D179">
        <f t="shared" si="8"/>
        <v>-0.78351092847248416</v>
      </c>
    </row>
    <row r="180" spans="1:4" x14ac:dyDescent="0.35">
      <c r="A180">
        <v>180</v>
      </c>
      <c r="B180">
        <f t="shared" si="6"/>
        <v>-0.88770453738708888</v>
      </c>
      <c r="C180">
        <f t="shared" si="7"/>
        <v>0.63119410591920666</v>
      </c>
      <c r="D180">
        <f t="shared" si="8"/>
        <v>-0.77562490976815157</v>
      </c>
    </row>
    <row r="181" spans="1:4" x14ac:dyDescent="0.35">
      <c r="A181">
        <v>181</v>
      </c>
      <c r="B181">
        <f t="shared" si="6"/>
        <v>-0.87511298366528623</v>
      </c>
      <c r="C181">
        <f t="shared" si="7"/>
        <v>0.64091013419409903</v>
      </c>
      <c r="D181">
        <f t="shared" si="8"/>
        <v>-0.76761591951138042</v>
      </c>
    </row>
    <row r="182" spans="1:4" x14ac:dyDescent="0.35">
      <c r="A182">
        <v>182</v>
      </c>
      <c r="B182">
        <f t="shared" si="6"/>
        <v>-0.86252142994348313</v>
      </c>
      <c r="C182">
        <f t="shared" si="7"/>
        <v>0.65052454928820946</v>
      </c>
      <c r="D182">
        <f t="shared" si="8"/>
        <v>-0.75948522748857461</v>
      </c>
    </row>
    <row r="183" spans="1:4" x14ac:dyDescent="0.35">
      <c r="A183">
        <v>183</v>
      </c>
      <c r="B183">
        <f t="shared" si="6"/>
        <v>-0.84992987622168048</v>
      </c>
      <c r="C183">
        <f t="shared" si="7"/>
        <v>0.66003582688284268</v>
      </c>
      <c r="D183">
        <f t="shared" si="8"/>
        <v>-0.75123412278136181</v>
      </c>
    </row>
    <row r="184" spans="1:4" x14ac:dyDescent="0.35">
      <c r="A184">
        <v>184</v>
      </c>
      <c r="B184">
        <f t="shared" si="6"/>
        <v>-0.83733832249987783</v>
      </c>
      <c r="C184">
        <f t="shared" si="7"/>
        <v>0.66944245901125288</v>
      </c>
      <c r="D184">
        <f t="shared" si="8"/>
        <v>-0.74286391356221293</v>
      </c>
    </row>
    <row r="185" spans="1:4" x14ac:dyDescent="0.35">
      <c r="A185">
        <v>185</v>
      </c>
      <c r="B185">
        <f t="shared" si="6"/>
        <v>-0.82474676877807473</v>
      </c>
      <c r="C185">
        <f t="shared" si="7"/>
        <v>0.67874295429772324</v>
      </c>
      <c r="D185">
        <f t="shared" si="8"/>
        <v>-0.73437592688703979</v>
      </c>
    </row>
    <row r="186" spans="1:4" x14ac:dyDescent="0.35">
      <c r="A186">
        <v>186</v>
      </c>
      <c r="B186">
        <f t="shared" si="6"/>
        <v>-0.81215521505627208</v>
      </c>
      <c r="C186">
        <f t="shared" si="7"/>
        <v>0.68793583819401527</v>
      </c>
      <c r="D186">
        <f t="shared" si="8"/>
        <v>-0.72577150848479688</v>
      </c>
    </row>
    <row r="187" spans="1:4" x14ac:dyDescent="0.35">
      <c r="A187">
        <v>187</v>
      </c>
      <c r="B187">
        <f t="shared" si="6"/>
        <v>-0.79956366133446943</v>
      </c>
      <c r="C187">
        <f t="shared" si="7"/>
        <v>0.69701965321315373</v>
      </c>
      <c r="D187">
        <f t="shared" si="8"/>
        <v>-0.71705202254412126</v>
      </c>
    </row>
    <row r="188" spans="1:4" x14ac:dyDescent="0.35">
      <c r="A188">
        <v>188</v>
      </c>
      <c r="B188">
        <f t="shared" si="6"/>
        <v>-0.78697210761266634</v>
      </c>
      <c r="C188">
        <f t="shared" si="7"/>
        <v>0.70599295916050209</v>
      </c>
      <c r="D188">
        <f t="shared" si="8"/>
        <v>-0.70821885149704789</v>
      </c>
    </row>
    <row r="189" spans="1:4" x14ac:dyDescent="0.35">
      <c r="A189">
        <v>189</v>
      </c>
      <c r="B189">
        <f t="shared" si="6"/>
        <v>-0.77438055389086369</v>
      </c>
      <c r="C189">
        <f t="shared" si="7"/>
        <v>0.7148543333620988</v>
      </c>
      <c r="D189">
        <f t="shared" si="8"/>
        <v>-0.69927339579983261</v>
      </c>
    </row>
    <row r="190" spans="1:4" x14ac:dyDescent="0.35">
      <c r="A190">
        <v>190</v>
      </c>
      <c r="B190">
        <f t="shared" si="6"/>
        <v>-0.76178900016906104</v>
      </c>
      <c r="C190">
        <f t="shared" si="7"/>
        <v>0.72360237089021584</v>
      </c>
      <c r="D190">
        <f t="shared" si="8"/>
        <v>-0.6902170737109149</v>
      </c>
    </row>
    <row r="191" spans="1:4" x14ac:dyDescent="0.35">
      <c r="A191">
        <v>191</v>
      </c>
      <c r="B191">
        <f t="shared" si="6"/>
        <v>-0.74919744644725794</v>
      </c>
      <c r="C191">
        <f t="shared" si="7"/>
        <v>0.73223568478610324</v>
      </c>
      <c r="D191">
        <f t="shared" si="8"/>
        <v>-0.6810513210660607</v>
      </c>
    </row>
    <row r="192" spans="1:4" x14ac:dyDescent="0.35">
      <c r="A192">
        <v>192</v>
      </c>
      <c r="B192">
        <f t="shared" si="6"/>
        <v>-0.73660589272545529</v>
      </c>
      <c r="C192">
        <f t="shared" si="7"/>
        <v>0.74075290627988322</v>
      </c>
      <c r="D192">
        <f t="shared" si="8"/>
        <v>-0.67177759105071866</v>
      </c>
    </row>
    <row r="193" spans="1:4" x14ac:dyDescent="0.35">
      <c r="A193">
        <v>193</v>
      </c>
      <c r="B193">
        <f t="shared" ref="B193:B256" si="9">-3.14159265358979+(A193-1)*0.0125915537218028</f>
        <v>-0.72401433900365264</v>
      </c>
      <c r="C193">
        <f t="shared" ref="C193:C256" si="10">1*COS(B193)+0</f>
        <v>0.74915268500756382</v>
      </c>
      <c r="D193">
        <f t="shared" ref="D193:D256" si="11">1*SIN(B193)+0+0*COS(B193)</f>
        <v>-0.66239735396962285</v>
      </c>
    </row>
    <row r="194" spans="1:4" x14ac:dyDescent="0.35">
      <c r="A194">
        <v>194</v>
      </c>
      <c r="B194">
        <f t="shared" si="9"/>
        <v>-0.71142278528184955</v>
      </c>
      <c r="C194">
        <f t="shared" si="10"/>
        <v>0.7574336892251321</v>
      </c>
      <c r="D194">
        <f t="shared" si="11"/>
        <v>-0.65291209701368369</v>
      </c>
    </row>
    <row r="195" spans="1:4" x14ac:dyDescent="0.35">
      <c r="A195">
        <v>195</v>
      </c>
      <c r="B195">
        <f t="shared" si="9"/>
        <v>-0.69883123156004689</v>
      </c>
      <c r="C195">
        <f t="shared" si="10"/>
        <v>0.76559460601969409</v>
      </c>
      <c r="D195">
        <f t="shared" si="11"/>
        <v>-0.64332332402420278</v>
      </c>
    </row>
    <row r="196" spans="1:4" x14ac:dyDescent="0.35">
      <c r="A196">
        <v>196</v>
      </c>
      <c r="B196">
        <f t="shared" si="9"/>
        <v>-0.6862396778382438</v>
      </c>
      <c r="C196">
        <f t="shared" si="10"/>
        <v>0.77363414151763321</v>
      </c>
      <c r="D196">
        <f t="shared" si="11"/>
        <v>-0.63363255525444295</v>
      </c>
    </row>
    <row r="197" spans="1:4" x14ac:dyDescent="0.35">
      <c r="A197">
        <v>197</v>
      </c>
      <c r="B197">
        <f t="shared" si="9"/>
        <v>-0.67364812411644115</v>
      </c>
      <c r="C197">
        <f t="shared" si="10"/>
        <v>0.78155102108974517</v>
      </c>
      <c r="D197">
        <f t="shared" si="11"/>
        <v>-0.62384132712860307</v>
      </c>
    </row>
    <row r="198" spans="1:4" x14ac:dyDescent="0.35">
      <c r="A198">
        <v>198</v>
      </c>
      <c r="B198">
        <f t="shared" si="9"/>
        <v>-0.6610565703946385</v>
      </c>
      <c r="C198">
        <f t="shared" si="10"/>
        <v>0.78934398955332641</v>
      </c>
      <c r="D198">
        <f t="shared" si="11"/>
        <v>-0.61395119199822235</v>
      </c>
    </row>
    <row r="199" spans="1:4" x14ac:dyDescent="0.35">
      <c r="A199">
        <v>199</v>
      </c>
      <c r="B199">
        <f t="shared" si="9"/>
        <v>-0.6484650166728354</v>
      </c>
      <c r="C199">
        <f t="shared" si="10"/>
        <v>0.79701181137117627</v>
      </c>
      <c r="D199">
        <f t="shared" si="11"/>
        <v>-0.60396371789606418</v>
      </c>
    </row>
    <row r="200" spans="1:4" x14ac:dyDescent="0.35">
      <c r="A200">
        <v>200</v>
      </c>
      <c r="B200">
        <f t="shared" si="9"/>
        <v>-0.63587346295103275</v>
      </c>
      <c r="C200">
        <f t="shared" si="10"/>
        <v>0.80455327084748429</v>
      </c>
      <c r="D200">
        <f t="shared" si="11"/>
        <v>-0.59388048828751272</v>
      </c>
    </row>
    <row r="201" spans="1:4" x14ac:dyDescent="0.35">
      <c r="A201">
        <v>201</v>
      </c>
      <c r="B201">
        <f t="shared" si="9"/>
        <v>-0.6232819092292301</v>
      </c>
      <c r="C201">
        <f t="shared" si="10"/>
        <v>0.81196717232057491</v>
      </c>
      <c r="D201">
        <f t="shared" si="11"/>
        <v>-0.58370310181952068</v>
      </c>
    </row>
    <row r="202" spans="1:4" x14ac:dyDescent="0.35">
      <c r="A202">
        <v>202</v>
      </c>
      <c r="B202">
        <f t="shared" si="9"/>
        <v>-0.61069035550742701</v>
      </c>
      <c r="C202">
        <f t="shared" si="10"/>
        <v>0.81925234035247285</v>
      </c>
      <c r="D202">
        <f t="shared" si="11"/>
        <v>-0.57343317206715205</v>
      </c>
    </row>
    <row r="203" spans="1:4" x14ac:dyDescent="0.35">
      <c r="A203">
        <v>203</v>
      </c>
      <c r="B203">
        <f t="shared" si="9"/>
        <v>-0.59809880178562436</v>
      </c>
      <c r="C203">
        <f t="shared" si="10"/>
        <v>0.82640761991526213</v>
      </c>
      <c r="D203">
        <f t="shared" si="11"/>
        <v>-0.56307232727775902</v>
      </c>
    </row>
    <row r="204" spans="1:4" x14ac:dyDescent="0.35">
      <c r="A204">
        <v>204</v>
      </c>
      <c r="B204">
        <f t="shared" si="9"/>
        <v>-0.58550724806382171</v>
      </c>
      <c r="C204">
        <f t="shared" si="10"/>
        <v>0.83343187657421181</v>
      </c>
      <c r="D204">
        <f t="shared" si="11"/>
        <v>-0.55262221011282897</v>
      </c>
    </row>
    <row r="205" spans="1:4" x14ac:dyDescent="0.35">
      <c r="A205">
        <v>205</v>
      </c>
      <c r="B205">
        <f t="shared" si="9"/>
        <v>-0.57291569434201861</v>
      </c>
      <c r="C205">
        <f t="shared" si="10"/>
        <v>0.84032399666763458</v>
      </c>
      <c r="D205">
        <f t="shared" si="11"/>
        <v>-0.54208447738755017</v>
      </c>
    </row>
    <row r="206" spans="1:4" x14ac:dyDescent="0.35">
      <c r="A206">
        <v>206</v>
      </c>
      <c r="B206">
        <f t="shared" si="9"/>
        <v>-0.56032414062021596</v>
      </c>
      <c r="C206">
        <f t="shared" si="10"/>
        <v>0.84708288748345095</v>
      </c>
      <c r="D206">
        <f t="shared" si="11"/>
        <v>-0.53146079980813188</v>
      </c>
    </row>
    <row r="207" spans="1:4" x14ac:dyDescent="0.35">
      <c r="A207">
        <v>207</v>
      </c>
      <c r="B207">
        <f t="shared" si="9"/>
        <v>-0.54773258689841331</v>
      </c>
      <c r="C207">
        <f t="shared" si="10"/>
        <v>0.8537074774324358</v>
      </c>
      <c r="D207">
        <f t="shared" si="11"/>
        <v>-0.52075286170692059</v>
      </c>
    </row>
    <row r="208" spans="1:4" x14ac:dyDescent="0.35">
      <c r="A208">
        <v>208</v>
      </c>
      <c r="B208">
        <f t="shared" si="9"/>
        <v>-0.53514103317661021</v>
      </c>
      <c r="C208">
        <f t="shared" si="10"/>
        <v>0.86019671621811211</v>
      </c>
      <c r="D208">
        <f t="shared" si="11"/>
        <v>-0.50996236077535817</v>
      </c>
    </row>
    <row r="209" spans="1:4" x14ac:dyDescent="0.35">
      <c r="A209">
        <v>209</v>
      </c>
      <c r="B209">
        <f t="shared" si="9"/>
        <v>-0.52254947945480756</v>
      </c>
      <c r="C209">
        <f t="shared" si="10"/>
        <v>0.86654957500327034</v>
      </c>
      <c r="D209">
        <f t="shared" si="11"/>
        <v>-0.49909100779482252</v>
      </c>
    </row>
    <row r="210" spans="1:4" x14ac:dyDescent="0.35">
      <c r="A210">
        <v>210</v>
      </c>
      <c r="B210">
        <f t="shared" si="9"/>
        <v>-0.50995792573300491</v>
      </c>
      <c r="C210">
        <f t="shared" si="10"/>
        <v>0.87276504657308618</v>
      </c>
      <c r="D210">
        <f t="shared" si="11"/>
        <v>-0.48814052636538874</v>
      </c>
    </row>
    <row r="211" spans="1:4" x14ac:dyDescent="0.35">
      <c r="A211">
        <v>211</v>
      </c>
      <c r="B211">
        <f t="shared" si="9"/>
        <v>-0.49736637201120182</v>
      </c>
      <c r="C211">
        <f t="shared" si="10"/>
        <v>0.87884214549480955</v>
      </c>
      <c r="D211">
        <f t="shared" si="11"/>
        <v>-0.47711265263256231</v>
      </c>
    </row>
    <row r="212" spans="1:4" x14ac:dyDescent="0.35">
      <c r="A212">
        <v>212</v>
      </c>
      <c r="B212">
        <f t="shared" si="9"/>
        <v>-0.48477481828939917</v>
      </c>
      <c r="C212">
        <f t="shared" si="10"/>
        <v>0.88477990827399922</v>
      </c>
      <c r="D212">
        <f t="shared" si="11"/>
        <v>-0.46600913501202273</v>
      </c>
    </row>
    <row r="213" spans="1:4" x14ac:dyDescent="0.35">
      <c r="A213">
        <v>213</v>
      </c>
      <c r="B213">
        <f t="shared" si="9"/>
        <v>-0.47218326456759652</v>
      </c>
      <c r="C213">
        <f t="shared" si="10"/>
        <v>0.89057739350728138</v>
      </c>
      <c r="D213">
        <f t="shared" si="11"/>
        <v>-0.45483173391241832</v>
      </c>
    </row>
    <row r="214" spans="1:4" x14ac:dyDescent="0.35">
      <c r="A214">
        <v>214</v>
      </c>
      <c r="B214">
        <f t="shared" si="9"/>
        <v>-0.45959171084579342</v>
      </c>
      <c r="C214">
        <f t="shared" si="10"/>
        <v>0.89623368203160425</v>
      </c>
      <c r="D214">
        <f t="shared" si="11"/>
        <v>-0.44358222145626325</v>
      </c>
    </row>
    <row r="215" spans="1:4" x14ac:dyDescent="0.35">
      <c r="A215">
        <v>215</v>
      </c>
      <c r="B215">
        <f t="shared" si="9"/>
        <v>-0.44700015712399077</v>
      </c>
      <c r="C215">
        <f t="shared" si="10"/>
        <v>0.90174787706996573</v>
      </c>
      <c r="D215">
        <f t="shared" si="11"/>
        <v>-0.43226238119897725</v>
      </c>
    </row>
    <row r="216" spans="1:4" x14ac:dyDescent="0.35">
      <c r="A216">
        <v>216</v>
      </c>
      <c r="B216">
        <f t="shared" si="9"/>
        <v>-0.43440860340218812</v>
      </c>
      <c r="C216">
        <f t="shared" si="10"/>
        <v>0.907119104373595</v>
      </c>
      <c r="D216">
        <f t="shared" si="11"/>
        <v>-0.4208740078461094</v>
      </c>
    </row>
    <row r="217" spans="1:4" x14ac:dyDescent="0.35">
      <c r="A217">
        <v>217</v>
      </c>
      <c r="B217">
        <f t="shared" si="9"/>
        <v>-0.42181704968038503</v>
      </c>
      <c r="C217">
        <f t="shared" si="10"/>
        <v>0.91234651236055886</v>
      </c>
      <c r="D217">
        <f t="shared" si="11"/>
        <v>-0.40941890696879712</v>
      </c>
    </row>
    <row r="218" spans="1:4" x14ac:dyDescent="0.35">
      <c r="A218">
        <v>218</v>
      </c>
      <c r="B218">
        <f t="shared" si="9"/>
        <v>-0.40922549595858237</v>
      </c>
      <c r="C218">
        <f t="shared" si="10"/>
        <v>0.91742927225077642</v>
      </c>
      <c r="D218">
        <f t="shared" si="11"/>
        <v>-0.39789889471750334</v>
      </c>
    </row>
    <row r="219" spans="1:4" x14ac:dyDescent="0.35">
      <c r="A219">
        <v>219</v>
      </c>
      <c r="B219">
        <f t="shared" si="9"/>
        <v>-0.39663394223677972</v>
      </c>
      <c r="C219">
        <f t="shared" si="10"/>
        <v>0.92236657819741819</v>
      </c>
      <c r="D219">
        <f t="shared" si="11"/>
        <v>-0.38631579753407186</v>
      </c>
    </row>
    <row r="220" spans="1:4" x14ac:dyDescent="0.35">
      <c r="A220">
        <v>220</v>
      </c>
      <c r="B220">
        <f t="shared" si="9"/>
        <v>-0.38404238851497663</v>
      </c>
      <c r="C220">
        <f t="shared" si="10"/>
        <v>0.92715764741466955</v>
      </c>
      <c r="D220">
        <f t="shared" si="11"/>
        <v>-0.37467145186215534</v>
      </c>
    </row>
    <row r="221" spans="1:4" x14ac:dyDescent="0.35">
      <c r="A221">
        <v>221</v>
      </c>
      <c r="B221">
        <f t="shared" si="9"/>
        <v>-0.37145083479317398</v>
      </c>
      <c r="C221">
        <f t="shared" si="10"/>
        <v>0.93180172030183628</v>
      </c>
      <c r="D221">
        <f t="shared" si="11"/>
        <v>-0.3629677038560572</v>
      </c>
    </row>
    <row r="222" spans="1:4" x14ac:dyDescent="0.35">
      <c r="A222">
        <v>222</v>
      </c>
      <c r="B222">
        <f t="shared" si="9"/>
        <v>-0.35885928107137133</v>
      </c>
      <c r="C222">
        <f t="shared" si="10"/>
        <v>0.9362980605637774</v>
      </c>
      <c r="D222">
        <f t="shared" si="11"/>
        <v>-0.35120640908803058</v>
      </c>
    </row>
    <row r="223" spans="1:4" x14ac:dyDescent="0.35">
      <c r="A223">
        <v>223</v>
      </c>
      <c r="B223">
        <f t="shared" si="9"/>
        <v>-0.34626772734956823</v>
      </c>
      <c r="C223">
        <f t="shared" si="10"/>
        <v>0.94064595532763984</v>
      </c>
      <c r="D223">
        <f t="shared" si="11"/>
        <v>-0.3393894322540873</v>
      </c>
    </row>
    <row r="224" spans="1:4" x14ac:dyDescent="0.35">
      <c r="A224">
        <v>224</v>
      </c>
      <c r="B224">
        <f t="shared" si="9"/>
        <v>-0.33367617362776558</v>
      </c>
      <c r="C224">
        <f t="shared" si="10"/>
        <v>0.94484471525588132</v>
      </c>
      <c r="D224">
        <f t="shared" si="11"/>
        <v>-0.32751864687836102</v>
      </c>
    </row>
    <row r="225" spans="1:4" x14ac:dyDescent="0.35">
      <c r="A225">
        <v>225</v>
      </c>
      <c r="B225">
        <f t="shared" si="9"/>
        <v>-0.32108461990596293</v>
      </c>
      <c r="C225">
        <f t="shared" si="10"/>
        <v>0.94889367465556163</v>
      </c>
      <c r="D225">
        <f t="shared" si="11"/>
        <v>-0.31559593501606631</v>
      </c>
    </row>
    <row r="226" spans="1:4" x14ac:dyDescent="0.35">
      <c r="A226">
        <v>226</v>
      </c>
      <c r="B226">
        <f t="shared" si="9"/>
        <v>-0.30849306618415984</v>
      </c>
      <c r="C226">
        <f t="shared" si="10"/>
        <v>0.95279219158388506</v>
      </c>
      <c r="D226">
        <f t="shared" si="11"/>
        <v>-0.30362318695510926</v>
      </c>
    </row>
    <row r="227" spans="1:4" x14ac:dyDescent="0.35">
      <c r="A227">
        <v>227</v>
      </c>
      <c r="B227">
        <f t="shared" si="9"/>
        <v>-0.29590151246235719</v>
      </c>
      <c r="C227">
        <f t="shared" si="10"/>
        <v>0.9565396479499767</v>
      </c>
      <c r="D227">
        <f t="shared" si="11"/>
        <v>-0.29160230091639305</v>
      </c>
    </row>
    <row r="228" spans="1:4" x14ac:dyDescent="0.35">
      <c r="A228">
        <v>228</v>
      </c>
      <c r="B228">
        <f t="shared" si="9"/>
        <v>-0.28330995874055453</v>
      </c>
      <c r="C228">
        <f t="shared" si="10"/>
        <v>0.96013544961287856</v>
      </c>
      <c r="D228">
        <f t="shared" si="11"/>
        <v>-0.27953518275286143</v>
      </c>
    </row>
    <row r="229" spans="1:4" x14ac:dyDescent="0.35">
      <c r="A229">
        <v>229</v>
      </c>
      <c r="B229">
        <f t="shared" si="9"/>
        <v>-0.27071840501875144</v>
      </c>
      <c r="C229">
        <f t="shared" si="10"/>
        <v>0.96357902647574722</v>
      </c>
      <c r="D229">
        <f t="shared" si="11"/>
        <v>-0.26742374564733634</v>
      </c>
    </row>
    <row r="230" spans="1:4" x14ac:dyDescent="0.35">
      <c r="A230">
        <v>230</v>
      </c>
      <c r="B230">
        <f t="shared" si="9"/>
        <v>-0.25812685129694879</v>
      </c>
      <c r="C230">
        <f t="shared" si="10"/>
        <v>0.96686983257623993</v>
      </c>
      <c r="D230">
        <f t="shared" si="11"/>
        <v>-0.25526990980919356</v>
      </c>
    </row>
    <row r="231" spans="1:4" x14ac:dyDescent="0.35">
      <c r="A231">
        <v>231</v>
      </c>
      <c r="B231">
        <f t="shared" si="9"/>
        <v>-0.24553529757514614</v>
      </c>
      <c r="C231">
        <f t="shared" si="10"/>
        <v>0.97000734617307449</v>
      </c>
      <c r="D231">
        <f t="shared" si="11"/>
        <v>-0.24307560216992019</v>
      </c>
    </row>
    <row r="232" spans="1:4" x14ac:dyDescent="0.35">
      <c r="A232">
        <v>232</v>
      </c>
      <c r="B232">
        <f t="shared" si="9"/>
        <v>-0.23294374385334304</v>
      </c>
      <c r="C232">
        <f t="shared" si="10"/>
        <v>0.97299106982874872</v>
      </c>
      <c r="D232">
        <f t="shared" si="11"/>
        <v>-0.23084275607761018</v>
      </c>
    </row>
    <row r="233" spans="1:4" x14ac:dyDescent="0.35">
      <c r="A233">
        <v>233</v>
      </c>
      <c r="B233">
        <f t="shared" si="9"/>
        <v>-0.22035219013154039</v>
      </c>
      <c r="C233">
        <f t="shared" si="10"/>
        <v>0.97582053048840656</v>
      </c>
      <c r="D233">
        <f t="shared" si="11"/>
        <v>-0.21857331099044294</v>
      </c>
    </row>
    <row r="234" spans="1:4" x14ac:dyDescent="0.35">
      <c r="A234">
        <v>234</v>
      </c>
      <c r="B234">
        <f t="shared" si="9"/>
        <v>-0.20776063640973774</v>
      </c>
      <c r="C234">
        <f t="shared" si="10"/>
        <v>0.97849527955483873</v>
      </c>
      <c r="D234">
        <f t="shared" si="11"/>
        <v>-0.206269212169189</v>
      </c>
    </row>
    <row r="235" spans="1:4" x14ac:dyDescent="0.35">
      <c r="A235">
        <v>235</v>
      </c>
      <c r="B235">
        <f t="shared" si="9"/>
        <v>-0.19516908268793465</v>
      </c>
      <c r="C235">
        <f t="shared" si="10"/>
        <v>0.9810148929596062</v>
      </c>
      <c r="D235">
        <f t="shared" si="11"/>
        <v>-0.1939324103687996</v>
      </c>
    </row>
    <row r="236" spans="1:4" x14ac:dyDescent="0.35">
      <c r="A236">
        <v>236</v>
      </c>
      <c r="B236">
        <f t="shared" si="9"/>
        <v>-0.182577528966132</v>
      </c>
      <c r="C236">
        <f t="shared" si="10"/>
        <v>0.98337897123027274</v>
      </c>
      <c r="D236">
        <f t="shared" si="11"/>
        <v>-0.18156486152912546</v>
      </c>
    </row>
    <row r="237" spans="1:4" x14ac:dyDescent="0.35">
      <c r="A237">
        <v>237</v>
      </c>
      <c r="B237">
        <f t="shared" si="9"/>
        <v>-0.16998597524432935</v>
      </c>
      <c r="C237">
        <f t="shared" si="10"/>
        <v>0.98558713955374089</v>
      </c>
      <c r="D237">
        <f t="shared" si="11"/>
        <v>-0.16916852646480929</v>
      </c>
    </row>
    <row r="238" spans="1:4" x14ac:dyDescent="0.35">
      <c r="A238">
        <v>238</v>
      </c>
      <c r="B238">
        <f t="shared" si="9"/>
        <v>-0.15739442152252625</v>
      </c>
      <c r="C238">
        <f t="shared" si="10"/>
        <v>0.98763904783567602</v>
      </c>
      <c r="D238">
        <f t="shared" si="11"/>
        <v>-0.15674537055440954</v>
      </c>
    </row>
    <row r="239" spans="1:4" x14ac:dyDescent="0.35">
      <c r="A239">
        <v>239</v>
      </c>
      <c r="B239">
        <f t="shared" si="9"/>
        <v>-0.1448028678007236</v>
      </c>
      <c r="C239">
        <f t="shared" si="10"/>
        <v>0.98953437075601203</v>
      </c>
      <c r="D239">
        <f t="shared" si="11"/>
        <v>-0.14429736342880053</v>
      </c>
    </row>
    <row r="240" spans="1:4" x14ac:dyDescent="0.35">
      <c r="A240">
        <v>240</v>
      </c>
      <c r="B240">
        <f t="shared" si="9"/>
        <v>-0.13221131407892095</v>
      </c>
      <c r="C240">
        <f t="shared" si="10"/>
        <v>0.99127280782052929</v>
      </c>
      <c r="D240">
        <f t="shared" si="11"/>
        <v>-0.13182647865889446</v>
      </c>
    </row>
    <row r="241" spans="1:4" x14ac:dyDescent="0.35">
      <c r="A241">
        <v>241</v>
      </c>
      <c r="B241">
        <f t="shared" si="9"/>
        <v>-0.11961976035711785</v>
      </c>
      <c r="C241">
        <f t="shared" si="10"/>
        <v>0.99285408340849701</v>
      </c>
      <c r="D241">
        <f t="shared" si="11"/>
        <v>-0.11933469344274253</v>
      </c>
    </row>
    <row r="242" spans="1:4" x14ac:dyDescent="0.35">
      <c r="A242">
        <v>242</v>
      </c>
      <c r="B242">
        <f t="shared" si="9"/>
        <v>-0.1070282066353152</v>
      </c>
      <c r="C242">
        <f t="shared" si="10"/>
        <v>0.99427794681637061</v>
      </c>
      <c r="D242">
        <f t="shared" si="11"/>
        <v>-0.1068239882920613</v>
      </c>
    </row>
    <row r="243" spans="1:4" x14ac:dyDescent="0.35">
      <c r="A243">
        <v>243</v>
      </c>
      <c r="B243">
        <f t="shared" si="9"/>
        <v>-9.4436652913512553E-2</v>
      </c>
      <c r="C243">
        <f t="shared" si="10"/>
        <v>0.99554417229754077</v>
      </c>
      <c r="D243">
        <f t="shared" si="11"/>
        <v>-9.4296346718229507E-2</v>
      </c>
    </row>
    <row r="244" spans="1:4" x14ac:dyDescent="0.35">
      <c r="A244">
        <v>244</v>
      </c>
      <c r="B244">
        <f t="shared" si="9"/>
        <v>-8.1845099191709458E-2</v>
      </c>
      <c r="C244">
        <f t="shared" si="10"/>
        <v>0.99665255909812334</v>
      </c>
      <c r="D244">
        <f t="shared" si="11"/>
        <v>-8.1753754917813268E-2</v>
      </c>
    </row>
    <row r="245" spans="1:4" x14ac:dyDescent="0.35">
      <c r="A245">
        <v>245</v>
      </c>
      <c r="B245">
        <f t="shared" si="9"/>
        <v>-6.9253545469906808E-2</v>
      </c>
      <c r="C245">
        <f t="shared" si="10"/>
        <v>0.99760293148878842</v>
      </c>
      <c r="D245">
        <f t="shared" si="11"/>
        <v>-6.919820145766567E-2</v>
      </c>
    </row>
    <row r="246" spans="1:4" x14ac:dyDescent="0.35">
      <c r="A246">
        <v>246</v>
      </c>
      <c r="B246">
        <f t="shared" si="9"/>
        <v>-5.6661991748104157E-2</v>
      </c>
      <c r="C246">
        <f t="shared" si="10"/>
        <v>0.99839513879262165</v>
      </c>
      <c r="D246">
        <f t="shared" si="11"/>
        <v>-5.6631676959646479E-2</v>
      </c>
    </row>
    <row r="247" spans="1:4" x14ac:dyDescent="0.35">
      <c r="A247">
        <v>247</v>
      </c>
      <c r="B247">
        <f t="shared" si="9"/>
        <v>-4.4070438026301062E-2</v>
      </c>
      <c r="C247">
        <f t="shared" si="10"/>
        <v>0.99902905540901266</v>
      </c>
      <c r="D247">
        <f t="shared" si="11"/>
        <v>-4.4056173785020115E-2</v>
      </c>
    </row>
    <row r="248" spans="1:4" x14ac:dyDescent="0.35">
      <c r="A248">
        <v>248</v>
      </c>
      <c r="B248">
        <f t="shared" si="9"/>
        <v>-3.1478884304498411E-2</v>
      </c>
      <c r="C248">
        <f t="shared" si="10"/>
        <v>0.99950458083356886</v>
      </c>
      <c r="D248">
        <f t="shared" si="11"/>
        <v>-3.1473685718577782E-2</v>
      </c>
    </row>
    <row r="249" spans="1:4" x14ac:dyDescent="0.35">
      <c r="A249">
        <v>249</v>
      </c>
      <c r="B249">
        <f t="shared" si="9"/>
        <v>-1.888733058269576E-2</v>
      </c>
      <c r="C249">
        <f t="shared" si="10"/>
        <v>0.9998216396740498</v>
      </c>
      <c r="D249">
        <f t="shared" si="11"/>
        <v>-1.8886207652529921E-2</v>
      </c>
    </row>
    <row r="250" spans="1:4" x14ac:dyDescent="0.35">
      <c r="A250">
        <v>250</v>
      </c>
      <c r="B250">
        <f t="shared" si="9"/>
        <v>-6.2957768608926656E-3</v>
      </c>
      <c r="C250">
        <f t="shared" si="10"/>
        <v>0.99998018166232039</v>
      </c>
      <c r="D250">
        <f t="shared" si="11"/>
        <v>-6.2957352702271195E-3</v>
      </c>
    </row>
    <row r="251" spans="1:4" x14ac:dyDescent="0.35">
      <c r="A251">
        <v>251</v>
      </c>
      <c r="B251">
        <f t="shared" si="9"/>
        <v>6.2957768609099851E-3</v>
      </c>
      <c r="C251">
        <f t="shared" si="10"/>
        <v>0.99998018166232028</v>
      </c>
      <c r="D251">
        <f t="shared" si="11"/>
        <v>6.295735270244439E-3</v>
      </c>
    </row>
    <row r="252" spans="1:4" x14ac:dyDescent="0.35">
      <c r="A252">
        <v>252</v>
      </c>
      <c r="B252">
        <f t="shared" si="9"/>
        <v>1.8887330582712636E-2</v>
      </c>
      <c r="C252">
        <f t="shared" si="10"/>
        <v>0.99982163967404947</v>
      </c>
      <c r="D252">
        <f t="shared" si="11"/>
        <v>1.8886207652546793E-2</v>
      </c>
    </row>
    <row r="253" spans="1:4" x14ac:dyDescent="0.35">
      <c r="A253">
        <v>253</v>
      </c>
      <c r="B253">
        <f t="shared" si="9"/>
        <v>3.1478884304515731E-2</v>
      </c>
      <c r="C253">
        <f t="shared" si="10"/>
        <v>0.9995045808335683</v>
      </c>
      <c r="D253">
        <f t="shared" si="11"/>
        <v>3.1473685718595094E-2</v>
      </c>
    </row>
    <row r="254" spans="1:4" x14ac:dyDescent="0.35">
      <c r="A254">
        <v>254</v>
      </c>
      <c r="B254">
        <f t="shared" si="9"/>
        <v>4.4070438026318381E-2</v>
      </c>
      <c r="C254">
        <f t="shared" si="10"/>
        <v>0.99902905540901188</v>
      </c>
      <c r="D254">
        <f t="shared" si="11"/>
        <v>4.4056173785037421E-2</v>
      </c>
    </row>
    <row r="255" spans="1:4" x14ac:dyDescent="0.35">
      <c r="A255">
        <v>255</v>
      </c>
      <c r="B255">
        <f t="shared" si="9"/>
        <v>5.6661991748121032E-2</v>
      </c>
      <c r="C255">
        <f t="shared" si="10"/>
        <v>0.99839513879262065</v>
      </c>
      <c r="D255">
        <f t="shared" si="11"/>
        <v>5.6631676959663327E-2</v>
      </c>
    </row>
    <row r="256" spans="1:4" x14ac:dyDescent="0.35">
      <c r="A256">
        <v>256</v>
      </c>
      <c r="B256">
        <f t="shared" si="9"/>
        <v>6.9253545469924127E-2</v>
      </c>
      <c r="C256">
        <f t="shared" si="10"/>
        <v>0.9976029314887872</v>
      </c>
      <c r="D256">
        <f t="shared" si="11"/>
        <v>6.9198201457682948E-2</v>
      </c>
    </row>
    <row r="257" spans="1:4" x14ac:dyDescent="0.35">
      <c r="A257">
        <v>257</v>
      </c>
      <c r="B257">
        <f t="shared" ref="B257:B320" si="12">-3.14159265358979+(A257-1)*0.0125915537218028</f>
        <v>8.1845099191726778E-2</v>
      </c>
      <c r="C257">
        <f t="shared" ref="C257:C320" si="13">1*COS(B257)+0</f>
        <v>0.99665255909812189</v>
      </c>
      <c r="D257">
        <f t="shared" ref="D257:D320" si="14">1*SIN(B257)+0+0*COS(B257)</f>
        <v>8.1753754917830532E-2</v>
      </c>
    </row>
    <row r="258" spans="1:4" x14ac:dyDescent="0.35">
      <c r="A258">
        <v>258</v>
      </c>
      <c r="B258">
        <f t="shared" si="12"/>
        <v>9.4436652913529429E-2</v>
      </c>
      <c r="C258">
        <f t="shared" si="13"/>
        <v>0.99554417229753911</v>
      </c>
      <c r="D258">
        <f t="shared" si="14"/>
        <v>9.4296346718246313E-2</v>
      </c>
    </row>
    <row r="259" spans="1:4" x14ac:dyDescent="0.35">
      <c r="A259">
        <v>259</v>
      </c>
      <c r="B259">
        <f t="shared" si="12"/>
        <v>0.10702820663533252</v>
      </c>
      <c r="C259">
        <f t="shared" si="13"/>
        <v>0.99427794681636883</v>
      </c>
      <c r="D259">
        <f t="shared" si="14"/>
        <v>0.10682398829207852</v>
      </c>
    </row>
    <row r="260" spans="1:4" x14ac:dyDescent="0.35">
      <c r="A260">
        <v>260</v>
      </c>
      <c r="B260">
        <f t="shared" si="12"/>
        <v>0.11961976035713517</v>
      </c>
      <c r="C260">
        <f t="shared" si="13"/>
        <v>0.9928540834084949</v>
      </c>
      <c r="D260">
        <f t="shared" si="14"/>
        <v>0.11933469344275972</v>
      </c>
    </row>
    <row r="261" spans="1:4" x14ac:dyDescent="0.35">
      <c r="A261">
        <v>261</v>
      </c>
      <c r="B261">
        <f t="shared" si="12"/>
        <v>0.13221131407893782</v>
      </c>
      <c r="C261">
        <f t="shared" si="13"/>
        <v>0.99127280782052707</v>
      </c>
      <c r="D261">
        <f t="shared" si="14"/>
        <v>0.13182647865891117</v>
      </c>
    </row>
    <row r="262" spans="1:4" x14ac:dyDescent="0.35">
      <c r="A262">
        <v>262</v>
      </c>
      <c r="B262">
        <f t="shared" si="12"/>
        <v>0.14480286780074092</v>
      </c>
      <c r="C262">
        <f t="shared" si="13"/>
        <v>0.98953437075600947</v>
      </c>
      <c r="D262">
        <f t="shared" si="14"/>
        <v>0.14429736342881769</v>
      </c>
    </row>
    <row r="263" spans="1:4" x14ac:dyDescent="0.35">
      <c r="A263">
        <v>263</v>
      </c>
      <c r="B263">
        <f t="shared" si="12"/>
        <v>0.15739442152254357</v>
      </c>
      <c r="C263">
        <f t="shared" si="13"/>
        <v>0.98763904783567336</v>
      </c>
      <c r="D263">
        <f t="shared" si="14"/>
        <v>0.15674537055442664</v>
      </c>
    </row>
    <row r="264" spans="1:4" x14ac:dyDescent="0.35">
      <c r="A264">
        <v>264</v>
      </c>
      <c r="B264">
        <f t="shared" si="12"/>
        <v>0.16998597524434622</v>
      </c>
      <c r="C264">
        <f t="shared" si="13"/>
        <v>0.985587139553738</v>
      </c>
      <c r="D264">
        <f t="shared" si="14"/>
        <v>0.16916852646482591</v>
      </c>
    </row>
    <row r="265" spans="1:4" x14ac:dyDescent="0.35">
      <c r="A265">
        <v>265</v>
      </c>
      <c r="B265">
        <f t="shared" si="12"/>
        <v>0.18257752896614932</v>
      </c>
      <c r="C265">
        <f t="shared" si="13"/>
        <v>0.98337897123026952</v>
      </c>
      <c r="D265">
        <f t="shared" si="14"/>
        <v>0.1815648615291425</v>
      </c>
    </row>
    <row r="266" spans="1:4" x14ac:dyDescent="0.35">
      <c r="A266">
        <v>266</v>
      </c>
      <c r="B266">
        <f t="shared" si="12"/>
        <v>0.19516908268795197</v>
      </c>
      <c r="C266">
        <f t="shared" si="13"/>
        <v>0.98101489295960276</v>
      </c>
      <c r="D266">
        <f t="shared" si="14"/>
        <v>0.19393241036881659</v>
      </c>
    </row>
    <row r="267" spans="1:4" x14ac:dyDescent="0.35">
      <c r="A267">
        <v>267</v>
      </c>
      <c r="B267">
        <f t="shared" si="12"/>
        <v>0.20776063640975462</v>
      </c>
      <c r="C267">
        <f t="shared" si="13"/>
        <v>0.97849527955483528</v>
      </c>
      <c r="D267">
        <f t="shared" si="14"/>
        <v>0.20626921216920552</v>
      </c>
    </row>
    <row r="268" spans="1:4" x14ac:dyDescent="0.35">
      <c r="A268">
        <v>268</v>
      </c>
      <c r="B268">
        <f t="shared" si="12"/>
        <v>0.22035219013155771</v>
      </c>
      <c r="C268">
        <f t="shared" si="13"/>
        <v>0.97582053048840278</v>
      </c>
      <c r="D268">
        <f t="shared" si="14"/>
        <v>0.21857331099045985</v>
      </c>
    </row>
    <row r="269" spans="1:4" x14ac:dyDescent="0.35">
      <c r="A269">
        <v>269</v>
      </c>
      <c r="B269">
        <f t="shared" si="12"/>
        <v>0.23294374385336036</v>
      </c>
      <c r="C269">
        <f t="shared" si="13"/>
        <v>0.97299106982874473</v>
      </c>
      <c r="D269">
        <f t="shared" si="14"/>
        <v>0.23084275607762703</v>
      </c>
    </row>
    <row r="270" spans="1:4" x14ac:dyDescent="0.35">
      <c r="A270">
        <v>270</v>
      </c>
      <c r="B270">
        <f t="shared" si="12"/>
        <v>0.24553529757516301</v>
      </c>
      <c r="C270">
        <f t="shared" si="13"/>
        <v>0.97000734617307038</v>
      </c>
      <c r="D270">
        <f t="shared" si="14"/>
        <v>0.24307560216993654</v>
      </c>
    </row>
    <row r="271" spans="1:4" x14ac:dyDescent="0.35">
      <c r="A271">
        <v>271</v>
      </c>
      <c r="B271">
        <f t="shared" si="12"/>
        <v>0.25812685129696611</v>
      </c>
      <c r="C271">
        <f t="shared" si="13"/>
        <v>0.96686983257623549</v>
      </c>
      <c r="D271">
        <f t="shared" si="14"/>
        <v>0.25526990980921033</v>
      </c>
    </row>
    <row r="272" spans="1:4" x14ac:dyDescent="0.35">
      <c r="A272">
        <v>272</v>
      </c>
      <c r="B272">
        <f t="shared" si="12"/>
        <v>0.27071840501876876</v>
      </c>
      <c r="C272">
        <f t="shared" si="13"/>
        <v>0.96357902647574256</v>
      </c>
      <c r="D272">
        <f t="shared" si="14"/>
        <v>0.267423745647353</v>
      </c>
    </row>
    <row r="273" spans="1:4" x14ac:dyDescent="0.35">
      <c r="A273">
        <v>273</v>
      </c>
      <c r="B273">
        <f t="shared" si="12"/>
        <v>0.28330995874057141</v>
      </c>
      <c r="C273">
        <f t="shared" si="13"/>
        <v>0.96013544961287378</v>
      </c>
      <c r="D273">
        <f t="shared" si="14"/>
        <v>0.27953518275287759</v>
      </c>
    </row>
    <row r="274" spans="1:4" x14ac:dyDescent="0.35">
      <c r="A274">
        <v>274</v>
      </c>
      <c r="B274">
        <f t="shared" si="12"/>
        <v>0.29590151246237451</v>
      </c>
      <c r="C274">
        <f t="shared" si="13"/>
        <v>0.95653964794997159</v>
      </c>
      <c r="D274">
        <f t="shared" si="14"/>
        <v>0.29160230091640965</v>
      </c>
    </row>
    <row r="275" spans="1:4" x14ac:dyDescent="0.35">
      <c r="A275">
        <v>275</v>
      </c>
      <c r="B275">
        <f t="shared" si="12"/>
        <v>0.30849306618417716</v>
      </c>
      <c r="C275">
        <f t="shared" si="13"/>
        <v>0.95279219158387984</v>
      </c>
      <c r="D275">
        <f t="shared" si="14"/>
        <v>0.3036231869551258</v>
      </c>
    </row>
    <row r="276" spans="1:4" x14ac:dyDescent="0.35">
      <c r="A276">
        <v>276</v>
      </c>
      <c r="B276">
        <f t="shared" si="12"/>
        <v>0.32108461990597981</v>
      </c>
      <c r="C276">
        <f t="shared" si="13"/>
        <v>0.9488936746555563</v>
      </c>
      <c r="D276">
        <f t="shared" si="14"/>
        <v>0.3155959350160823</v>
      </c>
    </row>
    <row r="277" spans="1:4" x14ac:dyDescent="0.35">
      <c r="A277">
        <v>277</v>
      </c>
      <c r="B277">
        <f t="shared" si="12"/>
        <v>0.3336761736277829</v>
      </c>
      <c r="C277">
        <f t="shared" si="13"/>
        <v>0.94484471525587566</v>
      </c>
      <c r="D277">
        <f t="shared" si="14"/>
        <v>0.3275186468783774</v>
      </c>
    </row>
    <row r="278" spans="1:4" x14ac:dyDescent="0.35">
      <c r="A278">
        <v>278</v>
      </c>
      <c r="B278">
        <f t="shared" si="12"/>
        <v>0.34626772734958555</v>
      </c>
      <c r="C278">
        <f t="shared" si="13"/>
        <v>0.94064595532763395</v>
      </c>
      <c r="D278">
        <f t="shared" si="14"/>
        <v>0.33938943225410362</v>
      </c>
    </row>
    <row r="279" spans="1:4" x14ac:dyDescent="0.35">
      <c r="A279">
        <v>279</v>
      </c>
      <c r="B279">
        <f t="shared" si="12"/>
        <v>0.3588592810713882</v>
      </c>
      <c r="C279">
        <f t="shared" si="13"/>
        <v>0.93629806056377141</v>
      </c>
      <c r="D279">
        <f t="shared" si="14"/>
        <v>0.35120640908804635</v>
      </c>
    </row>
    <row r="280" spans="1:4" x14ac:dyDescent="0.35">
      <c r="A280">
        <v>280</v>
      </c>
      <c r="B280">
        <f t="shared" si="12"/>
        <v>0.3714508347931913</v>
      </c>
      <c r="C280">
        <f t="shared" si="13"/>
        <v>0.93180172030183006</v>
      </c>
      <c r="D280">
        <f t="shared" si="14"/>
        <v>0.36296770385607335</v>
      </c>
    </row>
    <row r="281" spans="1:4" x14ac:dyDescent="0.35">
      <c r="A281">
        <v>281</v>
      </c>
      <c r="B281">
        <f t="shared" si="12"/>
        <v>0.38404238851499395</v>
      </c>
      <c r="C281">
        <f t="shared" si="13"/>
        <v>0.927157647414663</v>
      </c>
      <c r="D281">
        <f t="shared" si="14"/>
        <v>0.37467145186217138</v>
      </c>
    </row>
    <row r="282" spans="1:4" x14ac:dyDescent="0.35">
      <c r="A282">
        <v>282</v>
      </c>
      <c r="B282">
        <f t="shared" si="12"/>
        <v>0.3966339422367966</v>
      </c>
      <c r="C282">
        <f t="shared" si="13"/>
        <v>0.92236657819741175</v>
      </c>
      <c r="D282">
        <f t="shared" si="14"/>
        <v>0.3863157975340874</v>
      </c>
    </row>
    <row r="283" spans="1:4" x14ac:dyDescent="0.35">
      <c r="A283">
        <v>283</v>
      </c>
      <c r="B283">
        <f t="shared" si="12"/>
        <v>0.40922549595859969</v>
      </c>
      <c r="C283">
        <f t="shared" si="13"/>
        <v>0.91742927225076953</v>
      </c>
      <c r="D283">
        <f t="shared" si="14"/>
        <v>0.39789889471751921</v>
      </c>
    </row>
    <row r="284" spans="1:4" x14ac:dyDescent="0.35">
      <c r="A284">
        <v>284</v>
      </c>
      <c r="B284">
        <f t="shared" si="12"/>
        <v>0.42181704968040235</v>
      </c>
      <c r="C284">
        <f t="shared" si="13"/>
        <v>0.91234651236055175</v>
      </c>
      <c r="D284">
        <f t="shared" si="14"/>
        <v>0.40941890696881295</v>
      </c>
    </row>
    <row r="285" spans="1:4" x14ac:dyDescent="0.35">
      <c r="A285">
        <v>285</v>
      </c>
      <c r="B285">
        <f t="shared" si="12"/>
        <v>0.434408603402205</v>
      </c>
      <c r="C285">
        <f t="shared" si="13"/>
        <v>0.90711910437358789</v>
      </c>
      <c r="D285">
        <f t="shared" si="14"/>
        <v>0.42087400784612472</v>
      </c>
    </row>
    <row r="286" spans="1:4" x14ac:dyDescent="0.35">
      <c r="A286">
        <v>286</v>
      </c>
      <c r="B286">
        <f t="shared" si="12"/>
        <v>0.44700015712400809</v>
      </c>
      <c r="C286">
        <f t="shared" si="13"/>
        <v>0.90174787706995829</v>
      </c>
      <c r="D286">
        <f t="shared" si="14"/>
        <v>0.43226238119899291</v>
      </c>
    </row>
    <row r="287" spans="1:4" x14ac:dyDescent="0.35">
      <c r="A287">
        <v>287</v>
      </c>
      <c r="B287">
        <f t="shared" si="12"/>
        <v>0.45959171084581074</v>
      </c>
      <c r="C287">
        <f t="shared" si="13"/>
        <v>0.89623368203159648</v>
      </c>
      <c r="D287">
        <f t="shared" si="14"/>
        <v>0.44358222145627879</v>
      </c>
    </row>
    <row r="288" spans="1:4" x14ac:dyDescent="0.35">
      <c r="A288">
        <v>288</v>
      </c>
      <c r="B288">
        <f t="shared" si="12"/>
        <v>0.47218326456761339</v>
      </c>
      <c r="C288">
        <f t="shared" si="13"/>
        <v>0.89057739350727372</v>
      </c>
      <c r="D288">
        <f t="shared" si="14"/>
        <v>0.45483173391243337</v>
      </c>
    </row>
    <row r="289" spans="1:4" x14ac:dyDescent="0.35">
      <c r="A289">
        <v>289</v>
      </c>
      <c r="B289">
        <f t="shared" si="12"/>
        <v>0.48477481828941649</v>
      </c>
      <c r="C289">
        <f t="shared" si="13"/>
        <v>0.88477990827399111</v>
      </c>
      <c r="D289">
        <f t="shared" si="14"/>
        <v>0.46600913501203806</v>
      </c>
    </row>
    <row r="290" spans="1:4" x14ac:dyDescent="0.35">
      <c r="A290">
        <v>290</v>
      </c>
      <c r="B290">
        <f t="shared" si="12"/>
        <v>0.49736637201121914</v>
      </c>
      <c r="C290">
        <f t="shared" si="13"/>
        <v>0.87884214549480122</v>
      </c>
      <c r="D290">
        <f t="shared" si="14"/>
        <v>0.47711265263257752</v>
      </c>
    </row>
    <row r="291" spans="1:4" x14ac:dyDescent="0.35">
      <c r="A291">
        <v>291</v>
      </c>
      <c r="B291">
        <f t="shared" si="12"/>
        <v>0.50995792573302179</v>
      </c>
      <c r="C291">
        <f t="shared" si="13"/>
        <v>0.87276504657307785</v>
      </c>
      <c r="D291">
        <f t="shared" si="14"/>
        <v>0.48814052636540345</v>
      </c>
    </row>
    <row r="292" spans="1:4" x14ac:dyDescent="0.35">
      <c r="A292">
        <v>292</v>
      </c>
      <c r="B292">
        <f t="shared" si="12"/>
        <v>0.52254947945482488</v>
      </c>
      <c r="C292">
        <f t="shared" si="13"/>
        <v>0.86654957500326169</v>
      </c>
      <c r="D292">
        <f t="shared" si="14"/>
        <v>0.49909100779483756</v>
      </c>
    </row>
    <row r="293" spans="1:4" x14ac:dyDescent="0.35">
      <c r="A293">
        <v>293</v>
      </c>
      <c r="B293">
        <f t="shared" si="12"/>
        <v>0.53514103317662753</v>
      </c>
      <c r="C293">
        <f t="shared" si="13"/>
        <v>0.86019671621810334</v>
      </c>
      <c r="D293">
        <f t="shared" si="14"/>
        <v>0.50996236077537316</v>
      </c>
    </row>
    <row r="294" spans="1:4" x14ac:dyDescent="0.35">
      <c r="A294">
        <v>294</v>
      </c>
      <c r="B294">
        <f t="shared" si="12"/>
        <v>0.54773258689843018</v>
      </c>
      <c r="C294">
        <f t="shared" si="13"/>
        <v>0.85370747743242703</v>
      </c>
      <c r="D294">
        <f t="shared" si="14"/>
        <v>0.52075286170693491</v>
      </c>
    </row>
    <row r="295" spans="1:4" x14ac:dyDescent="0.35">
      <c r="A295">
        <v>295</v>
      </c>
      <c r="B295">
        <f t="shared" si="12"/>
        <v>0.56032414062023328</v>
      </c>
      <c r="C295">
        <f t="shared" si="13"/>
        <v>0.84708288748344174</v>
      </c>
      <c r="D295">
        <f t="shared" si="14"/>
        <v>0.53146079980814653</v>
      </c>
    </row>
    <row r="296" spans="1:4" x14ac:dyDescent="0.35">
      <c r="A296">
        <v>296</v>
      </c>
      <c r="B296">
        <f t="shared" si="12"/>
        <v>0.57291569434203593</v>
      </c>
      <c r="C296">
        <f t="shared" si="13"/>
        <v>0.84032399666762514</v>
      </c>
      <c r="D296">
        <f t="shared" si="14"/>
        <v>0.54208447738756471</v>
      </c>
    </row>
    <row r="297" spans="1:4" x14ac:dyDescent="0.35">
      <c r="A297">
        <v>297</v>
      </c>
      <c r="B297">
        <f t="shared" si="12"/>
        <v>0.58550724806383858</v>
      </c>
      <c r="C297">
        <f t="shared" si="13"/>
        <v>0.83343187657420248</v>
      </c>
      <c r="D297">
        <f t="shared" si="14"/>
        <v>0.55262221011284307</v>
      </c>
    </row>
    <row r="298" spans="1:4" x14ac:dyDescent="0.35">
      <c r="A298">
        <v>298</v>
      </c>
      <c r="B298">
        <f t="shared" si="12"/>
        <v>0.59809880178564168</v>
      </c>
      <c r="C298">
        <f t="shared" si="13"/>
        <v>0.82640761991525236</v>
      </c>
      <c r="D298">
        <f t="shared" si="14"/>
        <v>0.56307232727777323</v>
      </c>
    </row>
    <row r="299" spans="1:4" x14ac:dyDescent="0.35">
      <c r="A299">
        <v>299</v>
      </c>
      <c r="B299">
        <f t="shared" si="12"/>
        <v>0.61069035550744433</v>
      </c>
      <c r="C299">
        <f t="shared" si="13"/>
        <v>0.81925234035246286</v>
      </c>
      <c r="D299">
        <f t="shared" si="14"/>
        <v>0.57343317206716626</v>
      </c>
    </row>
    <row r="300" spans="1:4" x14ac:dyDescent="0.35">
      <c r="A300">
        <v>300</v>
      </c>
      <c r="B300">
        <f t="shared" si="12"/>
        <v>0.62328190922924698</v>
      </c>
      <c r="C300">
        <f t="shared" si="13"/>
        <v>0.81196717232056503</v>
      </c>
      <c r="D300">
        <f t="shared" si="14"/>
        <v>0.58370310181953444</v>
      </c>
    </row>
    <row r="301" spans="1:4" x14ac:dyDescent="0.35">
      <c r="A301">
        <v>301</v>
      </c>
      <c r="B301">
        <f t="shared" si="12"/>
        <v>0.63587346295105007</v>
      </c>
      <c r="C301">
        <f t="shared" si="13"/>
        <v>0.80455327084747397</v>
      </c>
      <c r="D301">
        <f t="shared" si="14"/>
        <v>0.59388048828752671</v>
      </c>
    </row>
    <row r="302" spans="1:4" x14ac:dyDescent="0.35">
      <c r="A302">
        <v>302</v>
      </c>
      <c r="B302">
        <f t="shared" si="12"/>
        <v>0.64846501667285272</v>
      </c>
      <c r="C302">
        <f t="shared" si="13"/>
        <v>0.79701181137116583</v>
      </c>
      <c r="D302">
        <f t="shared" si="14"/>
        <v>0.60396371789607795</v>
      </c>
    </row>
    <row r="303" spans="1:4" x14ac:dyDescent="0.35">
      <c r="A303">
        <v>303</v>
      </c>
      <c r="B303">
        <f t="shared" si="12"/>
        <v>0.66105657039465537</v>
      </c>
      <c r="C303">
        <f t="shared" si="13"/>
        <v>0.78934398955331608</v>
      </c>
      <c r="D303">
        <f t="shared" si="14"/>
        <v>0.61395119199823567</v>
      </c>
    </row>
    <row r="304" spans="1:4" x14ac:dyDescent="0.35">
      <c r="A304">
        <v>304</v>
      </c>
      <c r="B304">
        <f t="shared" si="12"/>
        <v>0.67364812411645847</v>
      </c>
      <c r="C304">
        <f t="shared" si="13"/>
        <v>0.7815510210897344</v>
      </c>
      <c r="D304">
        <f t="shared" si="14"/>
        <v>0.62384132712861662</v>
      </c>
    </row>
    <row r="305" spans="1:4" x14ac:dyDescent="0.35">
      <c r="A305">
        <v>305</v>
      </c>
      <c r="B305">
        <f t="shared" si="12"/>
        <v>0.68623967783826112</v>
      </c>
      <c r="C305">
        <f t="shared" si="13"/>
        <v>0.77363414151762222</v>
      </c>
      <c r="D305">
        <f t="shared" si="14"/>
        <v>0.63363255525445639</v>
      </c>
    </row>
    <row r="306" spans="1:4" x14ac:dyDescent="0.35">
      <c r="A306">
        <v>306</v>
      </c>
      <c r="B306">
        <f t="shared" si="12"/>
        <v>0.69883123156006377</v>
      </c>
      <c r="C306">
        <f t="shared" si="13"/>
        <v>0.76559460601968321</v>
      </c>
      <c r="D306">
        <f t="shared" si="14"/>
        <v>0.64332332402421566</v>
      </c>
    </row>
    <row r="307" spans="1:4" x14ac:dyDescent="0.35">
      <c r="A307">
        <v>307</v>
      </c>
      <c r="B307">
        <f t="shared" si="12"/>
        <v>0.71142278528186687</v>
      </c>
      <c r="C307">
        <f t="shared" si="13"/>
        <v>0.75743368922512078</v>
      </c>
      <c r="D307">
        <f t="shared" si="14"/>
        <v>0.65291209701369679</v>
      </c>
    </row>
    <row r="308" spans="1:4" x14ac:dyDescent="0.35">
      <c r="A308">
        <v>308</v>
      </c>
      <c r="B308">
        <f t="shared" si="12"/>
        <v>0.72401433900366952</v>
      </c>
      <c r="C308">
        <f t="shared" si="13"/>
        <v>0.74915268500755272</v>
      </c>
      <c r="D308">
        <f t="shared" si="14"/>
        <v>0.66239735396963551</v>
      </c>
    </row>
    <row r="309" spans="1:4" x14ac:dyDescent="0.35">
      <c r="A309">
        <v>309</v>
      </c>
      <c r="B309">
        <f t="shared" si="12"/>
        <v>0.73660589272547217</v>
      </c>
      <c r="C309">
        <f t="shared" si="13"/>
        <v>0.74075290627987178</v>
      </c>
      <c r="D309">
        <f t="shared" si="14"/>
        <v>0.6717775910507312</v>
      </c>
    </row>
    <row r="310" spans="1:4" x14ac:dyDescent="0.35">
      <c r="A310">
        <v>310</v>
      </c>
      <c r="B310">
        <f t="shared" si="12"/>
        <v>0.74919744644727526</v>
      </c>
      <c r="C310">
        <f t="shared" si="13"/>
        <v>0.73223568478609136</v>
      </c>
      <c r="D310">
        <f t="shared" si="14"/>
        <v>0.68105132106607336</v>
      </c>
    </row>
    <row r="311" spans="1:4" x14ac:dyDescent="0.35">
      <c r="A311">
        <v>311</v>
      </c>
      <c r="B311">
        <f t="shared" si="12"/>
        <v>0.76178900016907791</v>
      </c>
      <c r="C311">
        <f t="shared" si="13"/>
        <v>0.72360237089020418</v>
      </c>
      <c r="D311">
        <f t="shared" si="14"/>
        <v>0.69021707371092711</v>
      </c>
    </row>
    <row r="312" spans="1:4" x14ac:dyDescent="0.35">
      <c r="A312">
        <v>312</v>
      </c>
      <c r="B312">
        <f t="shared" si="12"/>
        <v>0.77438055389088056</v>
      </c>
      <c r="C312">
        <f t="shared" si="13"/>
        <v>0.71485433336208692</v>
      </c>
      <c r="D312">
        <f t="shared" si="14"/>
        <v>0.69927339579984471</v>
      </c>
    </row>
    <row r="313" spans="1:4" x14ac:dyDescent="0.35">
      <c r="A313">
        <v>313</v>
      </c>
      <c r="B313">
        <f t="shared" si="12"/>
        <v>0.78697210761268366</v>
      </c>
      <c r="C313">
        <f t="shared" si="13"/>
        <v>0.70599295916048987</v>
      </c>
      <c r="D313">
        <f t="shared" si="14"/>
        <v>0.7082188514970601</v>
      </c>
    </row>
    <row r="314" spans="1:4" x14ac:dyDescent="0.35">
      <c r="A314">
        <v>314</v>
      </c>
      <c r="B314">
        <f t="shared" si="12"/>
        <v>0.79956366133448631</v>
      </c>
      <c r="C314">
        <f t="shared" si="13"/>
        <v>0.69701965321314163</v>
      </c>
      <c r="D314">
        <f t="shared" si="14"/>
        <v>0.71705202254413303</v>
      </c>
    </row>
    <row r="315" spans="1:4" x14ac:dyDescent="0.35">
      <c r="A315">
        <v>315</v>
      </c>
      <c r="B315">
        <f t="shared" si="12"/>
        <v>0.81215521505628896</v>
      </c>
      <c r="C315">
        <f t="shared" si="13"/>
        <v>0.68793583819400306</v>
      </c>
      <c r="D315">
        <f t="shared" si="14"/>
        <v>0.72577150848480843</v>
      </c>
    </row>
    <row r="316" spans="1:4" x14ac:dyDescent="0.35">
      <c r="A316">
        <v>316</v>
      </c>
      <c r="B316">
        <f t="shared" si="12"/>
        <v>0.82474676877809205</v>
      </c>
      <c r="C316">
        <f t="shared" si="13"/>
        <v>0.67874295429771048</v>
      </c>
      <c r="D316">
        <f t="shared" si="14"/>
        <v>0.73437592688705156</v>
      </c>
    </row>
    <row r="317" spans="1:4" x14ac:dyDescent="0.35">
      <c r="A317">
        <v>317</v>
      </c>
      <c r="B317">
        <f t="shared" si="12"/>
        <v>0.8373383224998947</v>
      </c>
      <c r="C317">
        <f t="shared" si="13"/>
        <v>0.66944245901124033</v>
      </c>
      <c r="D317">
        <f t="shared" si="14"/>
        <v>0.74286391356222425</v>
      </c>
    </row>
    <row r="318" spans="1:4" x14ac:dyDescent="0.35">
      <c r="A318">
        <v>318</v>
      </c>
      <c r="B318">
        <f t="shared" si="12"/>
        <v>0.84992987622169736</v>
      </c>
      <c r="C318">
        <f t="shared" si="13"/>
        <v>0.66003582688283002</v>
      </c>
      <c r="D318">
        <f t="shared" si="14"/>
        <v>0.75123412278137291</v>
      </c>
    </row>
    <row r="319" spans="1:4" x14ac:dyDescent="0.35">
      <c r="A319">
        <v>319</v>
      </c>
      <c r="B319">
        <f t="shared" si="12"/>
        <v>0.86252142994350001</v>
      </c>
      <c r="C319">
        <f t="shared" si="13"/>
        <v>0.65052454928819659</v>
      </c>
      <c r="D319">
        <f t="shared" si="14"/>
        <v>0.7594852274885856</v>
      </c>
    </row>
    <row r="320" spans="1:4" x14ac:dyDescent="0.35">
      <c r="A320">
        <v>320</v>
      </c>
      <c r="B320">
        <f t="shared" si="12"/>
        <v>0.8751129836653031</v>
      </c>
      <c r="C320">
        <f t="shared" si="13"/>
        <v>0.64091013419408605</v>
      </c>
      <c r="D320">
        <f t="shared" si="14"/>
        <v>0.76761591951139119</v>
      </c>
    </row>
    <row r="321" spans="1:4" x14ac:dyDescent="0.35">
      <c r="A321">
        <v>321</v>
      </c>
      <c r="B321">
        <f t="shared" ref="B321:B384" si="15">-3.14159265358979+(A321-1)*0.0125915537218028</f>
        <v>0.8877045373871062</v>
      </c>
      <c r="C321">
        <f t="shared" ref="C321:C384" si="16">1*COS(B321)+0</f>
        <v>0.63119410591919323</v>
      </c>
      <c r="D321">
        <f t="shared" ref="D321:D384" si="17">1*SIN(B321)+0+0*COS(B321)</f>
        <v>0.77562490976816245</v>
      </c>
    </row>
    <row r="322" spans="1:4" x14ac:dyDescent="0.35">
      <c r="A322">
        <v>322</v>
      </c>
      <c r="B322">
        <f t="shared" si="15"/>
        <v>0.9002960911089084</v>
      </c>
      <c r="C322">
        <f t="shared" si="16"/>
        <v>0.6213780048924884</v>
      </c>
      <c r="D322">
        <f t="shared" si="17"/>
        <v>0.78351092847249459</v>
      </c>
    </row>
    <row r="323" spans="1:4" x14ac:dyDescent="0.35">
      <c r="A323">
        <v>323</v>
      </c>
      <c r="B323">
        <f t="shared" si="15"/>
        <v>0.9128876448307115</v>
      </c>
      <c r="C323">
        <f t="shared" si="16"/>
        <v>0.6114633874089872</v>
      </c>
      <c r="D323">
        <f t="shared" si="17"/>
        <v>0.79127272533452508</v>
      </c>
    </row>
    <row r="324" spans="1:4" x14ac:dyDescent="0.35">
      <c r="A324">
        <v>324</v>
      </c>
      <c r="B324">
        <f t="shared" si="15"/>
        <v>0.92547919855251459</v>
      </c>
      <c r="C324">
        <f t="shared" si="16"/>
        <v>0.60145182538301178</v>
      </c>
      <c r="D324">
        <f t="shared" si="17"/>
        <v>0.79890906975915799</v>
      </c>
    </row>
    <row r="325" spans="1:4" x14ac:dyDescent="0.35">
      <c r="A325">
        <v>325</v>
      </c>
      <c r="B325">
        <f t="shared" si="15"/>
        <v>0.9380707522743168</v>
      </c>
      <c r="C325">
        <f t="shared" si="16"/>
        <v>0.5913449060989695</v>
      </c>
      <c r="D325">
        <f t="shared" si="17"/>
        <v>0.80641875104117022</v>
      </c>
    </row>
    <row r="326" spans="1:4" x14ac:dyDescent="0.35">
      <c r="A326">
        <v>326</v>
      </c>
      <c r="B326">
        <f t="shared" si="15"/>
        <v>0.95066230599611989</v>
      </c>
      <c r="C326">
        <f t="shared" si="16"/>
        <v>0.58114423195969445</v>
      </c>
      <c r="D326">
        <f t="shared" si="17"/>
        <v>0.81380057855716526</v>
      </c>
    </row>
    <row r="327" spans="1:4" x14ac:dyDescent="0.35">
      <c r="A327">
        <v>327</v>
      </c>
      <c r="B327">
        <f t="shared" si="15"/>
        <v>0.96325385971792299</v>
      </c>
      <c r="C327">
        <f t="shared" si="16"/>
        <v>0.57085142023239865</v>
      </c>
      <c r="D327">
        <f t="shared" si="17"/>
        <v>0.8210533819543363</v>
      </c>
    </row>
    <row r="328" spans="1:4" x14ac:dyDescent="0.35">
      <c r="A328">
        <v>328</v>
      </c>
      <c r="B328">
        <f t="shared" si="15"/>
        <v>0.9758454134397252</v>
      </c>
      <c r="C328">
        <f t="shared" si="16"/>
        <v>0.56046810279226011</v>
      </c>
      <c r="D328">
        <f t="shared" si="17"/>
        <v>0.82817601133602303</v>
      </c>
    </row>
    <row r="329" spans="1:4" x14ac:dyDescent="0.35">
      <c r="A329">
        <v>329</v>
      </c>
      <c r="B329">
        <f t="shared" si="15"/>
        <v>0.98843696716152829</v>
      </c>
      <c r="C329">
        <f t="shared" si="16"/>
        <v>0.5499959258636945</v>
      </c>
      <c r="D329">
        <f t="shared" si="17"/>
        <v>0.83516733744402227</v>
      </c>
    </row>
    <row r="330" spans="1:4" x14ac:dyDescent="0.35">
      <c r="A330">
        <v>330</v>
      </c>
      <c r="B330">
        <f t="shared" si="15"/>
        <v>1.0010285208833314</v>
      </c>
      <c r="C330">
        <f t="shared" si="16"/>
        <v>0.53943654975935906</v>
      </c>
      <c r="D330">
        <f t="shared" si="17"/>
        <v>0.84202625183762447</v>
      </c>
    </row>
    <row r="331" spans="1:4" x14ac:dyDescent="0.35">
      <c r="A331">
        <v>331</v>
      </c>
      <c r="B331">
        <f t="shared" si="15"/>
        <v>1.0136200746051336</v>
      </c>
      <c r="C331">
        <f t="shared" si="16"/>
        <v>0.52879164861691552</v>
      </c>
      <c r="D331">
        <f t="shared" si="17"/>
        <v>0.84875166706935223</v>
      </c>
    </row>
    <row r="332" spans="1:4" x14ac:dyDescent="0.35">
      <c r="A332">
        <v>332</v>
      </c>
      <c r="B332">
        <f t="shared" si="15"/>
        <v>1.0262116283269367</v>
      </c>
      <c r="C332">
        <f t="shared" si="16"/>
        <v>0.51806291013360184</v>
      </c>
      <c r="D332">
        <f t="shared" si="17"/>
        <v>0.85534251685737195</v>
      </c>
    </row>
    <row r="333" spans="1:4" x14ac:dyDescent="0.35">
      <c r="A333">
        <v>333</v>
      </c>
      <c r="B333">
        <f t="shared" si="15"/>
        <v>1.0388031820487398</v>
      </c>
      <c r="C333">
        <f t="shared" si="16"/>
        <v>0.50725203529866036</v>
      </c>
      <c r="D333">
        <f t="shared" si="17"/>
        <v>0.86179775625454413</v>
      </c>
    </row>
    <row r="334" spans="1:4" x14ac:dyDescent="0.35">
      <c r="A334">
        <v>334</v>
      </c>
      <c r="B334">
        <f t="shared" si="15"/>
        <v>1.051394735770542</v>
      </c>
      <c r="C334">
        <f t="shared" si="16"/>
        <v>0.496360738123652</v>
      </c>
      <c r="D334">
        <f t="shared" si="17"/>
        <v>0.86811636181409657</v>
      </c>
    </row>
    <row r="335" spans="1:4" x14ac:dyDescent="0.35">
      <c r="A335">
        <v>335</v>
      </c>
      <c r="B335">
        <f t="shared" si="15"/>
        <v>1.0639862894923451</v>
      </c>
      <c r="C335">
        <f t="shared" si="16"/>
        <v>0.48539074537070576</v>
      </c>
      <c r="D335">
        <f t="shared" si="17"/>
        <v>0.87429733175188784</v>
      </c>
    </row>
    <row r="336" spans="1:4" x14ac:dyDescent="0.35">
      <c r="A336">
        <v>336</v>
      </c>
      <c r="B336">
        <f t="shared" si="15"/>
        <v>1.0765778432141482</v>
      </c>
      <c r="C336">
        <f t="shared" si="16"/>
        <v>0.4743437962787535</v>
      </c>
      <c r="D336">
        <f t="shared" si="17"/>
        <v>0.88033968610523317</v>
      </c>
    </row>
    <row r="337" spans="1:4" x14ac:dyDescent="0.35">
      <c r="A337">
        <v>337</v>
      </c>
      <c r="B337">
        <f t="shared" si="15"/>
        <v>1.0891693969359504</v>
      </c>
      <c r="C337">
        <f t="shared" si="16"/>
        <v>0.46322164228778012</v>
      </c>
      <c r="D337">
        <f t="shared" si="17"/>
        <v>0.88624246688827313</v>
      </c>
    </row>
    <row r="338" spans="1:4" x14ac:dyDescent="0.35">
      <c r="A338">
        <v>338</v>
      </c>
      <c r="B338">
        <f t="shared" si="15"/>
        <v>1.1017609506577535</v>
      </c>
      <c r="C338">
        <f t="shared" si="16"/>
        <v>0.4520260467611385</v>
      </c>
      <c r="D338">
        <f t="shared" si="17"/>
        <v>0.89200473824385995</v>
      </c>
    </row>
    <row r="339" spans="1:4" x14ac:dyDescent="0.35">
      <c r="A339">
        <v>339</v>
      </c>
      <c r="B339">
        <f t="shared" si="15"/>
        <v>1.1143525043795566</v>
      </c>
      <c r="C339">
        <f t="shared" si="16"/>
        <v>0.44075878470598173</v>
      </c>
      <c r="D339">
        <f t="shared" si="17"/>
        <v>0.89762558659192981</v>
      </c>
    </row>
    <row r="340" spans="1:4" x14ac:dyDescent="0.35">
      <c r="A340">
        <v>340</v>
      </c>
      <c r="B340">
        <f t="shared" si="15"/>
        <v>1.1269440581013588</v>
      </c>
      <c r="C340">
        <f t="shared" si="16"/>
        <v>0.42942164249184217</v>
      </c>
      <c r="D340">
        <f t="shared" si="17"/>
        <v>0.90310412077434821</v>
      </c>
    </row>
    <row r="341" spans="1:4" x14ac:dyDescent="0.35">
      <c r="A341">
        <v>341</v>
      </c>
      <c r="B341">
        <f t="shared" si="15"/>
        <v>1.1395356118231619</v>
      </c>
      <c r="C341">
        <f t="shared" si="16"/>
        <v>0.41801641756740859</v>
      </c>
      <c r="D341">
        <f t="shared" si="17"/>
        <v>0.90843947219619969</v>
      </c>
    </row>
    <row r="342" spans="1:4" x14ac:dyDescent="0.35">
      <c r="A342">
        <v>342</v>
      </c>
      <c r="B342">
        <f t="shared" si="15"/>
        <v>1.152127165544965</v>
      </c>
      <c r="C342">
        <f t="shared" si="16"/>
        <v>0.40654491817555433</v>
      </c>
      <c r="D342">
        <f t="shared" si="17"/>
        <v>0.91363079496349719</v>
      </c>
    </row>
    <row r="343" spans="1:4" x14ac:dyDescent="0.35">
      <c r="A343">
        <v>343</v>
      </c>
      <c r="B343">
        <f t="shared" si="15"/>
        <v>1.1647187192667672</v>
      </c>
      <c r="C343">
        <f t="shared" si="16"/>
        <v>0.39500896306664679</v>
      </c>
      <c r="D343">
        <f t="shared" si="17"/>
        <v>0.91867726601729538</v>
      </c>
    </row>
    <row r="344" spans="1:4" x14ac:dyDescent="0.35">
      <c r="A344">
        <v>344</v>
      </c>
      <c r="B344">
        <f t="shared" si="15"/>
        <v>1.1773102729885703</v>
      </c>
      <c r="C344">
        <f t="shared" si="16"/>
        <v>0.38341038121019116</v>
      </c>
      <c r="D344">
        <f t="shared" si="17"/>
        <v>0.92357808526418372</v>
      </c>
    </row>
    <row r="345" spans="1:4" x14ac:dyDescent="0.35">
      <c r="A345">
        <v>345</v>
      </c>
      <c r="B345">
        <f t="shared" si="15"/>
        <v>1.1899018267103734</v>
      </c>
      <c r="C345">
        <f t="shared" si="16"/>
        <v>0.37175101150486073</v>
      </c>
      <c r="D345">
        <f t="shared" si="17"/>
        <v>0.9283324757031356</v>
      </c>
    </row>
    <row r="346" spans="1:4" x14ac:dyDescent="0.35">
      <c r="A346">
        <v>346</v>
      </c>
      <c r="B346">
        <f t="shared" si="15"/>
        <v>1.2024933804321756</v>
      </c>
      <c r="C346">
        <f t="shared" si="16"/>
        <v>0.3600327024869463</v>
      </c>
      <c r="D346">
        <f t="shared" si="17"/>
        <v>0.93293968354869872</v>
      </c>
    </row>
    <row r="347" spans="1:4" x14ac:dyDescent="0.35">
      <c r="A347">
        <v>347</v>
      </c>
      <c r="B347">
        <f t="shared" si="15"/>
        <v>1.2150849341539787</v>
      </c>
      <c r="C347">
        <f t="shared" si="16"/>
        <v>0.34825731203727722</v>
      </c>
      <c r="D347">
        <f t="shared" si="17"/>
        <v>0.93739897835050501</v>
      </c>
    </row>
    <row r="348" spans="1:4" x14ac:dyDescent="0.35">
      <c r="A348">
        <v>348</v>
      </c>
      <c r="B348">
        <f t="shared" si="15"/>
        <v>1.2276764878757818</v>
      </c>
      <c r="C348">
        <f t="shared" si="16"/>
        <v>0.33642670708666833</v>
      </c>
      <c r="D348">
        <f t="shared" si="17"/>
        <v>0.9417096531090785</v>
      </c>
    </row>
    <row r="349" spans="1:4" x14ac:dyDescent="0.35">
      <c r="A349">
        <v>349</v>
      </c>
      <c r="B349">
        <f t="shared" si="15"/>
        <v>1.240268041597584</v>
      </c>
      <c r="C349">
        <f t="shared" si="16"/>
        <v>0.32454276331992477</v>
      </c>
      <c r="D349">
        <f t="shared" si="17"/>
        <v>0.94587102438792747</v>
      </c>
    </row>
    <row r="350" spans="1:4" x14ac:dyDescent="0.35">
      <c r="A350">
        <v>350</v>
      </c>
      <c r="B350">
        <f t="shared" si="15"/>
        <v>1.2528595953193871</v>
      </c>
      <c r="C350">
        <f t="shared" si="16"/>
        <v>0.31260736487845869</v>
      </c>
      <c r="D350">
        <f t="shared" si="17"/>
        <v>0.9498824324219004</v>
      </c>
    </row>
    <row r="351" spans="1:4" x14ac:dyDescent="0.35">
      <c r="A351">
        <v>351</v>
      </c>
      <c r="B351">
        <f t="shared" si="15"/>
        <v>1.2654511490411902</v>
      </c>
      <c r="C351">
        <f t="shared" si="16"/>
        <v>0.30062240406157281</v>
      </c>
      <c r="D351">
        <f t="shared" si="17"/>
        <v>0.95374324122178733</v>
      </c>
    </row>
    <row r="352" spans="1:4" x14ac:dyDescent="0.35">
      <c r="A352">
        <v>352</v>
      </c>
      <c r="B352">
        <f t="shared" si="15"/>
        <v>1.2780427027629924</v>
      </c>
      <c r="C352">
        <f t="shared" si="16"/>
        <v>0.28858978102644323</v>
      </c>
      <c r="D352">
        <f t="shared" si="17"/>
        <v>0.95745283867515352</v>
      </c>
    </row>
    <row r="353" spans="1:4" x14ac:dyDescent="0.35">
      <c r="A353">
        <v>353</v>
      </c>
      <c r="B353">
        <f t="shared" si="15"/>
        <v>1.2906342564847955</v>
      </c>
      <c r="C353">
        <f t="shared" si="16"/>
        <v>0.27651140348685604</v>
      </c>
      <c r="D353">
        <f t="shared" si="17"/>
        <v>0.96101063664338759</v>
      </c>
    </row>
    <row r="354" spans="1:4" x14ac:dyDescent="0.35">
      <c r="A354">
        <v>354</v>
      </c>
      <c r="B354">
        <f t="shared" si="15"/>
        <v>1.3032258102065986</v>
      </c>
      <c r="C354">
        <f t="shared" si="16"/>
        <v>0.26438918641075382</v>
      </c>
      <c r="D354">
        <f t="shared" si="17"/>
        <v>0.96441607105494653</v>
      </c>
    </row>
    <row r="355" spans="1:4" x14ac:dyDescent="0.35">
      <c r="A355">
        <v>355</v>
      </c>
      <c r="B355">
        <f t="shared" si="15"/>
        <v>1.3158173639284008</v>
      </c>
      <c r="C355">
        <f t="shared" si="16"/>
        <v>0.25222505171662413</v>
      </c>
      <c r="D355">
        <f t="shared" si="17"/>
        <v>0.96766860199478744</v>
      </c>
    </row>
    <row r="356" spans="1:4" x14ac:dyDescent="0.35">
      <c r="A356">
        <v>356</v>
      </c>
      <c r="B356">
        <f t="shared" si="15"/>
        <v>1.3284089176502039</v>
      </c>
      <c r="C356">
        <f t="shared" si="16"/>
        <v>0.24002092796878616</v>
      </c>
      <c r="D356">
        <f t="shared" si="17"/>
        <v>0.97076771378996884</v>
      </c>
    </row>
    <row r="357" spans="1:4" x14ac:dyDescent="0.35">
      <c r="A357">
        <v>357</v>
      </c>
      <c r="B357">
        <f t="shared" si="15"/>
        <v>1.341000471372007</v>
      </c>
      <c r="C357">
        <f t="shared" si="16"/>
        <v>0.22777875007163151</v>
      </c>
      <c r="D357">
        <f t="shared" si="17"/>
        <v>0.97371291509140678</v>
      </c>
    </row>
    <row r="358" spans="1:4" x14ac:dyDescent="0.35">
      <c r="A358">
        <v>358</v>
      </c>
      <c r="B358">
        <f t="shared" si="15"/>
        <v>1.3535920250938092</v>
      </c>
      <c r="C358">
        <f t="shared" si="16"/>
        <v>0.21550045896285175</v>
      </c>
      <c r="D358">
        <f t="shared" si="17"/>
        <v>0.976503738951777</v>
      </c>
    </row>
    <row r="359" spans="1:4" x14ac:dyDescent="0.35">
      <c r="A359">
        <v>359</v>
      </c>
      <c r="B359">
        <f t="shared" si="15"/>
        <v>1.3661835788156123</v>
      </c>
      <c r="C359">
        <f t="shared" si="16"/>
        <v>0.20318800130570971</v>
      </c>
      <c r="D359">
        <f t="shared" si="17"/>
        <v>0.97913974289954697</v>
      </c>
    </row>
    <row r="360" spans="1:4" x14ac:dyDescent="0.35">
      <c r="A360">
        <v>360</v>
      </c>
      <c r="B360">
        <f t="shared" si="15"/>
        <v>1.3787751325374153</v>
      </c>
      <c r="C360">
        <f t="shared" si="16"/>
        <v>0.19084332918041072</v>
      </c>
      <c r="D360">
        <f t="shared" si="17"/>
        <v>0.9816205090091269</v>
      </c>
    </row>
    <row r="361" spans="1:4" x14ac:dyDescent="0.35">
      <c r="A361">
        <v>361</v>
      </c>
      <c r="B361">
        <f t="shared" si="15"/>
        <v>1.3913666862592176</v>
      </c>
      <c r="C361">
        <f t="shared" si="16"/>
        <v>0.17846839977460716</v>
      </c>
      <c r="D361">
        <f t="shared" si="17"/>
        <v>0.98394564396713047</v>
      </c>
    </row>
    <row r="362" spans="1:4" x14ac:dyDescent="0.35">
      <c r="A362">
        <v>362</v>
      </c>
      <c r="B362">
        <f t="shared" si="15"/>
        <v>1.4039582399810207</v>
      </c>
      <c r="C362">
        <f t="shared" si="16"/>
        <v>0.16606517507309324</v>
      </c>
      <c r="D362">
        <f t="shared" si="17"/>
        <v>0.98611477913473278</v>
      </c>
    </row>
    <row r="363" spans="1:4" x14ac:dyDescent="0.35">
      <c r="A363">
        <v>363</v>
      </c>
      <c r="B363">
        <f t="shared" si="15"/>
        <v>1.4165497937028237</v>
      </c>
      <c r="C363">
        <f t="shared" si="16"/>
        <v>0.15363562154674718</v>
      </c>
      <c r="D363">
        <f t="shared" si="17"/>
        <v>0.988127570606116</v>
      </c>
    </row>
    <row r="364" spans="1:4" x14ac:dyDescent="0.35">
      <c r="A364">
        <v>364</v>
      </c>
      <c r="B364">
        <f t="shared" si="15"/>
        <v>1.429141347424626</v>
      </c>
      <c r="C364">
        <f t="shared" si="16"/>
        <v>0.14118170984075415</v>
      </c>
      <c r="D364">
        <f t="shared" si="17"/>
        <v>0.98998369926299346</v>
      </c>
    </row>
    <row r="365" spans="1:4" x14ac:dyDescent="0.35">
      <c r="A365">
        <v>365</v>
      </c>
      <c r="B365">
        <f t="shared" si="15"/>
        <v>1.441732901146429</v>
      </c>
      <c r="C365">
        <f t="shared" si="16"/>
        <v>0.12870541446216746</v>
      </c>
      <c r="D365">
        <f t="shared" si="17"/>
        <v>0.99168287082520579</v>
      </c>
    </row>
    <row r="366" spans="1:4" x14ac:dyDescent="0.35">
      <c r="A366">
        <v>366</v>
      </c>
      <c r="B366">
        <f t="shared" si="15"/>
        <v>1.4543244548682321</v>
      </c>
      <c r="C366">
        <f t="shared" si="16"/>
        <v>0.11620871346686536</v>
      </c>
      <c r="D366">
        <f t="shared" si="17"/>
        <v>0.99322481589737577</v>
      </c>
    </row>
    <row r="367" spans="1:4" x14ac:dyDescent="0.35">
      <c r="A367">
        <v>367</v>
      </c>
      <c r="B367">
        <f t="shared" si="15"/>
        <v>1.4669160085900343</v>
      </c>
      <c r="C367">
        <f t="shared" si="16"/>
        <v>0.10369358814593721</v>
      </c>
      <c r="D367">
        <f t="shared" si="17"/>
        <v>0.99460929001162102</v>
      </c>
    </row>
    <row r="368" spans="1:4" x14ac:dyDescent="0.35">
      <c r="A368">
        <v>368</v>
      </c>
      <c r="B368">
        <f t="shared" si="15"/>
        <v>1.4795075623118374</v>
      </c>
      <c r="C368">
        <f t="shared" si="16"/>
        <v>9.1162022711556878E-2</v>
      </c>
      <c r="D368">
        <f t="shared" si="17"/>
        <v>0.99583607366631266</v>
      </c>
    </row>
    <row r="369" spans="1:4" x14ac:dyDescent="0.35">
      <c r="A369">
        <v>369</v>
      </c>
      <c r="B369">
        <f t="shared" si="15"/>
        <v>1.4920991160336405</v>
      </c>
      <c r="C369">
        <f t="shared" si="16"/>
        <v>7.8616003982400817E-2</v>
      </c>
      <c r="D369">
        <f t="shared" si="17"/>
        <v>0.99690497236087605</v>
      </c>
    </row>
    <row r="370" spans="1:4" x14ac:dyDescent="0.35">
      <c r="A370">
        <v>370</v>
      </c>
      <c r="B370">
        <f t="shared" si="15"/>
        <v>1.5046906697554427</v>
      </c>
      <c r="C370">
        <f t="shared" si="16"/>
        <v>6.6057521068644959E-2</v>
      </c>
      <c r="D370">
        <f t="shared" si="17"/>
        <v>0.99781581662662855</v>
      </c>
    </row>
    <row r="371" spans="1:4" x14ac:dyDescent="0.35">
      <c r="A371">
        <v>371</v>
      </c>
      <c r="B371">
        <f t="shared" si="15"/>
        <v>1.5172822234772458</v>
      </c>
      <c r="C371">
        <f t="shared" si="16"/>
        <v>5.3488565056598353E-2</v>
      </c>
      <c r="D371">
        <f t="shared" si="17"/>
        <v>0.99856846205364713</v>
      </c>
    </row>
    <row r="372" spans="1:4" x14ac:dyDescent="0.35">
      <c r="A372">
        <v>372</v>
      </c>
      <c r="B372">
        <f t="shared" si="15"/>
        <v>1.5298737771990489</v>
      </c>
      <c r="C372">
        <f t="shared" si="16"/>
        <v>4.091112869303147E-2</v>
      </c>
      <c r="D372">
        <f t="shared" si="17"/>
        <v>0.99916278931366442</v>
      </c>
    </row>
    <row r="373" spans="1:4" x14ac:dyDescent="0.35">
      <c r="A373">
        <v>373</v>
      </c>
      <c r="B373">
        <f t="shared" si="15"/>
        <v>1.5424653309208511</v>
      </c>
      <c r="C373">
        <f t="shared" si="16"/>
        <v>2.8327206069233189E-2</v>
      </c>
      <c r="D373">
        <f t="shared" si="17"/>
        <v>0.99959870417898766</v>
      </c>
    </row>
    <row r="374" spans="1:4" x14ac:dyDescent="0.35">
      <c r="A374">
        <v>374</v>
      </c>
      <c r="B374">
        <f t="shared" si="15"/>
        <v>1.5550568846426542</v>
      </c>
      <c r="C374">
        <f t="shared" si="16"/>
        <v>1.5738792304854712E-2</v>
      </c>
      <c r="D374">
        <f t="shared" si="17"/>
        <v>0.99987613753743754</v>
      </c>
    </row>
    <row r="375" spans="1:4" x14ac:dyDescent="0.35">
      <c r="A375">
        <v>375</v>
      </c>
      <c r="B375">
        <f t="shared" si="15"/>
        <v>1.5676484383644573</v>
      </c>
      <c r="C375">
        <f t="shared" si="16"/>
        <v>3.1478832315983678E-3</v>
      </c>
      <c r="D375">
        <f t="shared" si="17"/>
        <v>0.99999504540330608</v>
      </c>
    </row>
    <row r="376" spans="1:4" x14ac:dyDescent="0.35">
      <c r="A376">
        <v>376</v>
      </c>
      <c r="B376">
        <f t="shared" si="15"/>
        <v>1.5802399920862595</v>
      </c>
      <c r="C376">
        <f t="shared" si="16"/>
        <v>-9.4435249232144355E-3</v>
      </c>
      <c r="D376">
        <f t="shared" si="17"/>
        <v>0.99995540892433032</v>
      </c>
    </row>
    <row r="377" spans="1:4" x14ac:dyDescent="0.35">
      <c r="A377">
        <v>377</v>
      </c>
      <c r="B377">
        <f t="shared" si="15"/>
        <v>1.5928315458080626</v>
      </c>
      <c r="C377">
        <f t="shared" si="16"/>
        <v>-2.2033435853138009E-2</v>
      </c>
      <c r="D377">
        <f t="shared" si="17"/>
        <v>0.99975723438468078</v>
      </c>
    </row>
    <row r="378" spans="1:4" x14ac:dyDescent="0.35">
      <c r="A378">
        <v>378</v>
      </c>
      <c r="B378">
        <f t="shared" si="15"/>
        <v>1.6054230995298657</v>
      </c>
      <c r="C378">
        <f t="shared" si="16"/>
        <v>-3.461985348910171E-2</v>
      </c>
      <c r="D378">
        <f t="shared" si="17"/>
        <v>0.99940055320396592</v>
      </c>
    </row>
    <row r="379" spans="1:4" x14ac:dyDescent="0.35">
      <c r="A379">
        <v>379</v>
      </c>
      <c r="B379">
        <f t="shared" si="15"/>
        <v>1.6180146532516679</v>
      </c>
      <c r="C379">
        <f t="shared" si="16"/>
        <v>-4.7200782315879652E-2</v>
      </c>
      <c r="D379">
        <f t="shared" si="17"/>
        <v>0.99888542193224994</v>
      </c>
    </row>
    <row r="380" spans="1:4" x14ac:dyDescent="0.35">
      <c r="A380">
        <v>380</v>
      </c>
      <c r="B380">
        <f t="shared" si="15"/>
        <v>1.630606206973471</v>
      </c>
      <c r="C380">
        <f t="shared" si="16"/>
        <v>-5.977422768847257E-2</v>
      </c>
      <c r="D380">
        <f t="shared" si="17"/>
        <v>0.99821192224108735</v>
      </c>
    </row>
    <row r="381" spans="1:4" x14ac:dyDescent="0.35">
      <c r="A381">
        <v>381</v>
      </c>
      <c r="B381">
        <f t="shared" si="15"/>
        <v>1.6431977606952741</v>
      </c>
      <c r="C381">
        <f t="shared" si="16"/>
        <v>-7.2338196148343761E-2</v>
      </c>
      <c r="D381">
        <f t="shared" si="17"/>
        <v>0.99738016091057469</v>
      </c>
    </row>
    <row r="382" spans="1:4" x14ac:dyDescent="0.35">
      <c r="A382">
        <v>382</v>
      </c>
      <c r="B382">
        <f t="shared" si="15"/>
        <v>1.6557893144170763</v>
      </c>
      <c r="C382">
        <f t="shared" si="16"/>
        <v>-8.4890695739474886E-2</v>
      </c>
      <c r="D382">
        <f t="shared" si="17"/>
        <v>0.9963902698124204</v>
      </c>
    </row>
    <row r="383" spans="1:4" x14ac:dyDescent="0.35">
      <c r="A383">
        <v>383</v>
      </c>
      <c r="B383">
        <f t="shared" si="15"/>
        <v>1.6683808681388794</v>
      </c>
      <c r="C383">
        <f t="shared" si="16"/>
        <v>-9.7429736324183544E-2</v>
      </c>
      <c r="D383">
        <f t="shared" si="17"/>
        <v>0.99524240588903767</v>
      </c>
    </row>
    <row r="384" spans="1:4" x14ac:dyDescent="0.35">
      <c r="A384">
        <v>384</v>
      </c>
      <c r="B384">
        <f t="shared" si="15"/>
        <v>1.6809724218606825</v>
      </c>
      <c r="C384">
        <f t="shared" si="16"/>
        <v>-0.10995332989864461</v>
      </c>
      <c r="D384">
        <f t="shared" si="17"/>
        <v>0.99393675112866198</v>
      </c>
    </row>
    <row r="385" spans="1:4" x14ac:dyDescent="0.35">
      <c r="A385">
        <v>385</v>
      </c>
      <c r="B385">
        <f t="shared" ref="B385:B448" si="18">-3.14159265358979+(A385-1)*0.0125915537218028</f>
        <v>1.6935639755824847</v>
      </c>
      <c r="C385">
        <f t="shared" ref="C385:C448" si="19">1*COS(B385)+0</f>
        <v>-0.12245949090808123</v>
      </c>
      <c r="D385">
        <f t="shared" ref="D385:D448" si="20">1*SIN(B385)+0+0*COS(B385)</f>
        <v>0.99247351253649763</v>
      </c>
    </row>
    <row r="386" spans="1:4" x14ac:dyDescent="0.35">
      <c r="A386">
        <v>386</v>
      </c>
      <c r="B386">
        <f t="shared" si="18"/>
        <v>1.7061555293042878</v>
      </c>
      <c r="C386">
        <f t="shared" si="19"/>
        <v>-0.13494623656156748</v>
      </c>
      <c r="D386">
        <f t="shared" si="20"/>
        <v>0.99085292210189779</v>
      </c>
    </row>
    <row r="387" spans="1:4" x14ac:dyDescent="0.35">
      <c r="A387">
        <v>387</v>
      </c>
      <c r="B387">
        <f t="shared" si="18"/>
        <v>1.7187470830260909</v>
      </c>
      <c r="C387">
        <f t="shared" si="19"/>
        <v>-0.14741158714638491</v>
      </c>
      <c r="D387">
        <f t="shared" si="20"/>
        <v>0.98907523676158415</v>
      </c>
    </row>
    <row r="388" spans="1:4" x14ac:dyDescent="0.35">
      <c r="A388">
        <v>388</v>
      </c>
      <c r="B388">
        <f t="shared" si="18"/>
        <v>1.731338636747894</v>
      </c>
      <c r="C388">
        <f t="shared" si="19"/>
        <v>-0.15985356634189996</v>
      </c>
      <c r="D388">
        <f t="shared" si="20"/>
        <v>0.98714073835891092</v>
      </c>
    </row>
    <row r="389" spans="1:4" x14ac:dyDescent="0.35">
      <c r="A389">
        <v>389</v>
      </c>
      <c r="B389">
        <f t="shared" si="18"/>
        <v>1.7439301904696962</v>
      </c>
      <c r="C389">
        <f t="shared" si="19"/>
        <v>-0.17227020153289807</v>
      </c>
      <c r="D389">
        <f t="shared" si="20"/>
        <v>0.98504973359917958</v>
      </c>
    </row>
    <row r="390" spans="1:4" x14ac:dyDescent="0.35">
      <c r="A390">
        <v>390</v>
      </c>
      <c r="B390">
        <f t="shared" si="18"/>
        <v>1.7565217441914993</v>
      </c>
      <c r="C390">
        <f t="shared" si="19"/>
        <v>-0.18465952412233588</v>
      </c>
      <c r="D390">
        <f t="shared" si="20"/>
        <v>0.98280255400101213</v>
      </c>
    </row>
    <row r="391" spans="1:4" x14ac:dyDescent="0.35">
      <c r="A391">
        <v>391</v>
      </c>
      <c r="B391">
        <f t="shared" si="18"/>
        <v>1.7691132979133024</v>
      </c>
      <c r="C391">
        <f t="shared" si="19"/>
        <v>-0.1970195698434474</v>
      </c>
      <c r="D391">
        <f t="shared" si="20"/>
        <v>0.98039955584379113</v>
      </c>
    </row>
    <row r="392" spans="1:4" x14ac:dyDescent="0.35">
      <c r="A392">
        <v>392</v>
      </c>
      <c r="B392">
        <f t="shared" si="18"/>
        <v>1.7817048516351046</v>
      </c>
      <c r="C392">
        <f t="shared" si="19"/>
        <v>-0.20934837907117143</v>
      </c>
      <c r="D392">
        <f t="shared" si="20"/>
        <v>0.97784112011117286</v>
      </c>
    </row>
    <row r="393" spans="1:4" x14ac:dyDescent="0.35">
      <c r="A393">
        <v>393</v>
      </c>
      <c r="B393">
        <f t="shared" si="18"/>
        <v>1.7942964053569077</v>
      </c>
      <c r="C393">
        <f t="shared" si="19"/>
        <v>-0.22164399713284344</v>
      </c>
      <c r="D393">
        <f t="shared" si="20"/>
        <v>0.97512765243068356</v>
      </c>
    </row>
    <row r="394" spans="1:4" x14ac:dyDescent="0.35">
      <c r="A394">
        <v>394</v>
      </c>
      <c r="B394">
        <f t="shared" si="18"/>
        <v>1.8068879590787108</v>
      </c>
      <c r="C394">
        <f t="shared" si="19"/>
        <v>-0.23390447461809394</v>
      </c>
      <c r="D394">
        <f t="shared" si="20"/>
        <v>0.97225958300941084</v>
      </c>
    </row>
    <row r="395" spans="1:4" x14ac:dyDescent="0.35">
      <c r="A395">
        <v>395</v>
      </c>
      <c r="B395">
        <f t="shared" si="18"/>
        <v>1.819479512800513</v>
      </c>
      <c r="C395">
        <f t="shared" si="19"/>
        <v>-0.24612786768792078</v>
      </c>
      <c r="D395">
        <f t="shared" si="20"/>
        <v>0.96923736656579507</v>
      </c>
    </row>
    <row r="396" spans="1:4" x14ac:dyDescent="0.35">
      <c r="A396">
        <v>396</v>
      </c>
      <c r="B396">
        <f t="shared" si="18"/>
        <v>1.8320710665223161</v>
      </c>
      <c r="C396">
        <f t="shared" si="19"/>
        <v>-0.25831223838287781</v>
      </c>
      <c r="D396">
        <f t="shared" si="20"/>
        <v>0.96606148225753585</v>
      </c>
    </row>
    <row r="397" spans="1:4" x14ac:dyDescent="0.35">
      <c r="A397">
        <v>397</v>
      </c>
      <c r="B397">
        <f t="shared" si="18"/>
        <v>1.8446626202441192</v>
      </c>
      <c r="C397">
        <f t="shared" si="19"/>
        <v>-0.27045565493032381</v>
      </c>
      <c r="D397">
        <f t="shared" si="20"/>
        <v>0.96273243360562522</v>
      </c>
    </row>
    <row r="398" spans="1:4" x14ac:dyDescent="0.35">
      <c r="A398">
        <v>398</v>
      </c>
      <c r="B398">
        <f t="shared" si="18"/>
        <v>1.8572541739659214</v>
      </c>
      <c r="C398">
        <f t="shared" si="19"/>
        <v>-0.28255619205069837</v>
      </c>
      <c r="D398">
        <f t="shared" si="20"/>
        <v>0.95925074841451585</v>
      </c>
    </row>
    <row r="399" spans="1:4" x14ac:dyDescent="0.35">
      <c r="A399">
        <v>399</v>
      </c>
      <c r="B399">
        <f t="shared" si="18"/>
        <v>1.8698457276877245</v>
      </c>
      <c r="C399">
        <f t="shared" si="19"/>
        <v>-0.29461193126276775</v>
      </c>
      <c r="D399">
        <f t="shared" si="20"/>
        <v>0.95561697868843987</v>
      </c>
    </row>
    <row r="400" spans="1:4" x14ac:dyDescent="0.35">
      <c r="A400">
        <v>400</v>
      </c>
      <c r="B400">
        <f t="shared" si="18"/>
        <v>1.8824372814095276</v>
      </c>
      <c r="C400">
        <f t="shared" si="19"/>
        <v>-0.30662096118778609</v>
      </c>
      <c r="D400">
        <f t="shared" si="20"/>
        <v>0.95183170054389243</v>
      </c>
    </row>
    <row r="401" spans="1:4" x14ac:dyDescent="0.35">
      <c r="A401">
        <v>401</v>
      </c>
      <c r="B401">
        <f t="shared" si="18"/>
        <v>1.8950288351313298</v>
      </c>
      <c r="C401">
        <f t="shared" si="19"/>
        <v>-0.31858137785253743</v>
      </c>
      <c r="D401">
        <f t="shared" si="20"/>
        <v>0.94789551411829076</v>
      </c>
    </row>
    <row r="402" spans="1:4" x14ac:dyDescent="0.35">
      <c r="A402">
        <v>402</v>
      </c>
      <c r="B402">
        <f t="shared" si="18"/>
        <v>1.9076203888531329</v>
      </c>
      <c r="C402">
        <f t="shared" si="19"/>
        <v>-0.330491284991204</v>
      </c>
      <c r="D402">
        <f t="shared" si="20"/>
        <v>0.94380904347482431</v>
      </c>
    </row>
    <row r="403" spans="1:4" x14ac:dyDescent="0.35">
      <c r="A403">
        <v>403</v>
      </c>
      <c r="B403">
        <f t="shared" si="18"/>
        <v>1.920211942574936</v>
      </c>
      <c r="C403">
        <f t="shared" si="19"/>
        <v>-0.34234879434600496</v>
      </c>
      <c r="D403">
        <f t="shared" si="20"/>
        <v>0.93957293650351426</v>
      </c>
    </row>
    <row r="404" spans="1:4" x14ac:dyDescent="0.35">
      <c r="A404">
        <v>404</v>
      </c>
      <c r="B404">
        <f t="shared" si="18"/>
        <v>1.9328034962967382</v>
      </c>
      <c r="C404">
        <f t="shared" si="19"/>
        <v>-0.35415202596657297</v>
      </c>
      <c r="D404">
        <f t="shared" si="20"/>
        <v>0.93518786481849292</v>
      </c>
    </row>
    <row r="405" spans="1:4" x14ac:dyDescent="0.35">
      <c r="A405">
        <v>405</v>
      </c>
      <c r="B405">
        <f t="shared" si="18"/>
        <v>1.9453950500185413</v>
      </c>
      <c r="C405">
        <f t="shared" si="19"/>
        <v>-0.3658991085080136</v>
      </c>
      <c r="D405">
        <f t="shared" si="20"/>
        <v>0.93065452365152179</v>
      </c>
    </row>
    <row r="406" spans="1:4" x14ac:dyDescent="0.35">
      <c r="A406">
        <v>406</v>
      </c>
      <c r="B406">
        <f t="shared" si="18"/>
        <v>1.9579866037403444</v>
      </c>
      <c r="C406">
        <f t="shared" si="19"/>
        <v>-0.37758817952759294</v>
      </c>
      <c r="D406">
        <f t="shared" si="20"/>
        <v>0.92597363174176739</v>
      </c>
    </row>
    <row r="407" spans="1:4" x14ac:dyDescent="0.35">
      <c r="A407">
        <v>407</v>
      </c>
      <c r="B407">
        <f t="shared" si="18"/>
        <v>1.9705781574621466</v>
      </c>
      <c r="C407">
        <f t="shared" si="19"/>
        <v>-0.38921738578002152</v>
      </c>
      <c r="D407">
        <f t="shared" si="20"/>
        <v>0.92114593122184818</v>
      </c>
    </row>
    <row r="408" spans="1:4" x14ac:dyDescent="0.35">
      <c r="A408">
        <v>408</v>
      </c>
      <c r="B408">
        <f t="shared" si="18"/>
        <v>1.9831697111839497</v>
      </c>
      <c r="C408">
        <f t="shared" si="19"/>
        <v>-0.40078488351127955</v>
      </c>
      <c r="D408">
        <f t="shared" si="20"/>
        <v>0.91617218750017182</v>
      </c>
    </row>
    <row r="409" spans="1:4" x14ac:dyDescent="0.35">
      <c r="A409">
        <v>409</v>
      </c>
      <c r="B409">
        <f t="shared" si="18"/>
        <v>1.9957612649057528</v>
      </c>
      <c r="C409">
        <f t="shared" si="19"/>
        <v>-0.41228883875093031</v>
      </c>
      <c r="D409">
        <f t="shared" si="20"/>
        <v>0.91105318913958555</v>
      </c>
    </row>
    <row r="410" spans="1:4" x14ac:dyDescent="0.35">
      <c r="A410">
        <v>410</v>
      </c>
      <c r="B410">
        <f t="shared" si="18"/>
        <v>2.008352818627555</v>
      </c>
      <c r="C410">
        <f t="shared" si="19"/>
        <v>-0.42372742760288978</v>
      </c>
      <c r="D410">
        <f t="shared" si="20"/>
        <v>0.90578974773235199</v>
      </c>
    </row>
    <row r="411" spans="1:4" x14ac:dyDescent="0.35">
      <c r="A411">
        <v>411</v>
      </c>
      <c r="B411">
        <f t="shared" si="18"/>
        <v>2.0209443723493581</v>
      </c>
      <c r="C411">
        <f t="shared" si="19"/>
        <v>-0.43509883653459874</v>
      </c>
      <c r="D411">
        <f t="shared" si="20"/>
        <v>0.90038269777147462</v>
      </c>
    </row>
    <row r="412" spans="1:4" x14ac:dyDescent="0.35">
      <c r="A412">
        <v>412</v>
      </c>
      <c r="B412">
        <f t="shared" si="18"/>
        <v>2.0335359260711612</v>
      </c>
      <c r="C412">
        <f t="shared" si="19"/>
        <v>-0.44640126266454477</v>
      </c>
      <c r="D412">
        <f t="shared" si="20"/>
        <v>0.8948328965183947</v>
      </c>
    </row>
    <row r="413" spans="1:4" x14ac:dyDescent="0.35">
      <c r="A413">
        <v>413</v>
      </c>
      <c r="B413">
        <f t="shared" si="18"/>
        <v>2.0461274797929634</v>
      </c>
      <c r="C413">
        <f t="shared" si="19"/>
        <v>-0.45763291404810286</v>
      </c>
      <c r="D413">
        <f t="shared" si="20"/>
        <v>0.88914122386707595</v>
      </c>
    </row>
    <row r="414" spans="1:4" x14ac:dyDescent="0.35">
      <c r="A414">
        <v>414</v>
      </c>
      <c r="B414">
        <f t="shared" si="18"/>
        <v>2.0587190335147665</v>
      </c>
      <c r="C414">
        <f t="shared" si="19"/>
        <v>-0.46879200996164166</v>
      </c>
      <c r="D414">
        <f t="shared" si="20"/>
        <v>0.88330858220450004</v>
      </c>
    </row>
    <row r="415" spans="1:4" x14ac:dyDescent="0.35">
      <c r="A415">
        <v>415</v>
      </c>
      <c r="B415">
        <f t="shared" si="18"/>
        <v>2.0713105872365696</v>
      </c>
      <c r="C415">
        <f t="shared" si="19"/>
        <v>-0.47987678118484395</v>
      </c>
      <c r="D415">
        <f t="shared" si="20"/>
        <v>0.87733589626760022</v>
      </c>
    </row>
    <row r="416" spans="1:4" x14ac:dyDescent="0.35">
      <c r="A416">
        <v>416</v>
      </c>
      <c r="B416">
        <f t="shared" si="18"/>
        <v>2.0839021409583718</v>
      </c>
      <c r="C416">
        <f t="shared" si="19"/>
        <v>-0.49088547028121021</v>
      </c>
      <c r="D416">
        <f t="shared" si="20"/>
        <v>0.87122411299664748</v>
      </c>
    </row>
    <row r="417" spans="1:4" x14ac:dyDescent="0.35">
      <c r="A417">
        <v>417</v>
      </c>
      <c r="B417">
        <f t="shared" si="18"/>
        <v>2.0964936946801749</v>
      </c>
      <c r="C417">
        <f t="shared" si="19"/>
        <v>-0.50181633187669406</v>
      </c>
      <c r="D417">
        <f t="shared" si="20"/>
        <v>0.86497420138511627</v>
      </c>
    </row>
    <row r="418" spans="1:4" x14ac:dyDescent="0.35">
      <c r="A418">
        <v>418</v>
      </c>
      <c r="B418">
        <f t="shared" si="18"/>
        <v>2.109085248401978</v>
      </c>
      <c r="C418">
        <f t="shared" si="19"/>
        <v>-0.51266763293641782</v>
      </c>
      <c r="D418">
        <f t="shared" si="20"/>
        <v>0.85858715232605853</v>
      </c>
    </row>
    <row r="419" spans="1:4" x14ac:dyDescent="0.35">
      <c r="A419">
        <v>419</v>
      </c>
      <c r="B419">
        <f t="shared" si="18"/>
        <v>2.1216768021237802</v>
      </c>
      <c r="C419">
        <f t="shared" si="19"/>
        <v>-0.52343765303943968</v>
      </c>
      <c r="D419">
        <f t="shared" si="20"/>
        <v>0.85206397845500026</v>
      </c>
    </row>
    <row r="420" spans="1:4" x14ac:dyDescent="0.35">
      <c r="A420">
        <v>420</v>
      </c>
      <c r="B420">
        <f t="shared" si="18"/>
        <v>2.1342683558455833</v>
      </c>
      <c r="C420">
        <f t="shared" si="19"/>
        <v>-0.53412468465151974</v>
      </c>
      <c r="D420">
        <f t="shared" si="20"/>
        <v>0.84540571398939246</v>
      </c>
    </row>
    <row r="421" spans="1:4" x14ac:dyDescent="0.35">
      <c r="A421">
        <v>421</v>
      </c>
      <c r="B421">
        <f t="shared" si="18"/>
        <v>2.1468599095673864</v>
      </c>
      <c r="C421">
        <f t="shared" si="19"/>
        <v>-0.54472703339583717</v>
      </c>
      <c r="D421">
        <f t="shared" si="20"/>
        <v>0.83861341456464344</v>
      </c>
    </row>
    <row r="422" spans="1:4" x14ac:dyDescent="0.35">
      <c r="A422">
        <v>422</v>
      </c>
      <c r="B422">
        <f t="shared" si="18"/>
        <v>2.1594514632891886</v>
      </c>
      <c r="C422">
        <f t="shared" si="19"/>
        <v>-0.55524301832162715</v>
      </c>
      <c r="D422">
        <f t="shared" si="20"/>
        <v>0.83168815706675137</v>
      </c>
    </row>
    <row r="423" spans="1:4" x14ac:dyDescent="0.35">
      <c r="A423">
        <v>423</v>
      </c>
      <c r="B423">
        <f t="shared" si="18"/>
        <v>2.1720430170109917</v>
      </c>
      <c r="C423">
        <f t="shared" si="19"/>
        <v>-0.56567097217069007</v>
      </c>
      <c r="D423">
        <f t="shared" si="20"/>
        <v>0.82463103946156813</v>
      </c>
    </row>
    <row r="424" spans="1:4" x14ac:dyDescent="0.35">
      <c r="A424">
        <v>424</v>
      </c>
      <c r="B424">
        <f t="shared" si="18"/>
        <v>2.1846345707327948</v>
      </c>
      <c r="C424">
        <f t="shared" si="19"/>
        <v>-0.57600924164172285</v>
      </c>
      <c r="D424">
        <f t="shared" si="20"/>
        <v>0.81744318062072507</v>
      </c>
    </row>
    <row r="425" spans="1:4" x14ac:dyDescent="0.35">
      <c r="A425">
        <v>425</v>
      </c>
      <c r="B425">
        <f t="shared" si="18"/>
        <v>2.197226124454597</v>
      </c>
      <c r="C425">
        <f t="shared" si="19"/>
        <v>-0.58625618765244358</v>
      </c>
      <c r="D425">
        <f t="shared" si="20"/>
        <v>0.81012572014423967</v>
      </c>
    </row>
    <row r="426" spans="1:4" x14ac:dyDescent="0.35">
      <c r="A426">
        <v>426</v>
      </c>
      <c r="B426">
        <f t="shared" si="18"/>
        <v>2.2098176781764001</v>
      </c>
      <c r="C426">
        <f t="shared" si="19"/>
        <v>-0.59641018559946257</v>
      </c>
      <c r="D426">
        <f t="shared" si="20"/>
        <v>0.80267981817983602</v>
      </c>
    </row>
    <row r="427" spans="1:4" x14ac:dyDescent="0.35">
      <c r="A427">
        <v>427</v>
      </c>
      <c r="B427">
        <f t="shared" si="18"/>
        <v>2.2224092318982032</v>
      </c>
      <c r="C427">
        <f t="shared" si="19"/>
        <v>-0.60646962561585072</v>
      </c>
      <c r="D427">
        <f t="shared" si="20"/>
        <v>0.79510665523901247</v>
      </c>
    </row>
    <row r="428" spans="1:4" x14ac:dyDescent="0.35">
      <c r="A428">
        <v>428</v>
      </c>
      <c r="B428">
        <f t="shared" si="18"/>
        <v>2.2350007856200054</v>
      </c>
      <c r="C428">
        <f t="shared" si="19"/>
        <v>-0.61643291282637847</v>
      </c>
      <c r="D428">
        <f t="shared" si="20"/>
        <v>0.7874074320098754</v>
      </c>
    </row>
    <row r="429" spans="1:4" x14ac:dyDescent="0.35">
      <c r="A429">
        <v>429</v>
      </c>
      <c r="B429">
        <f t="shared" si="18"/>
        <v>2.2475923393418085</v>
      </c>
      <c r="C429">
        <f t="shared" si="19"/>
        <v>-0.62629846760037755</v>
      </c>
      <c r="D429">
        <f t="shared" si="20"/>
        <v>0.77958336916677407</v>
      </c>
    </row>
    <row r="430" spans="1:4" x14ac:dyDescent="0.35">
      <c r="A430">
        <v>430</v>
      </c>
      <c r="B430">
        <f t="shared" si="18"/>
        <v>2.2601838930636116</v>
      </c>
      <c r="C430">
        <f t="shared" si="19"/>
        <v>-0.63606472580217954</v>
      </c>
      <c r="D430">
        <f t="shared" si="20"/>
        <v>0.77163570717677277</v>
      </c>
    </row>
    <row r="431" spans="1:4" x14ac:dyDescent="0.35">
      <c r="A431">
        <v>431</v>
      </c>
      <c r="B431">
        <f t="shared" si="18"/>
        <v>2.2727754467854138</v>
      </c>
      <c r="C431">
        <f t="shared" si="19"/>
        <v>-0.64573013903910359</v>
      </c>
      <c r="D431">
        <f t="shared" si="20"/>
        <v>0.76356570610297836</v>
      </c>
    </row>
    <row r="432" spans="1:4" x14ac:dyDescent="0.35">
      <c r="A432">
        <v>432</v>
      </c>
      <c r="B432">
        <f t="shared" si="18"/>
        <v>2.2853670005072169</v>
      </c>
      <c r="C432">
        <f t="shared" si="19"/>
        <v>-0.6552931749069496</v>
      </c>
      <c r="D432">
        <f t="shared" si="20"/>
        <v>0.75537464540476196</v>
      </c>
    </row>
    <row r="433" spans="1:4" x14ac:dyDescent="0.35">
      <c r="A433">
        <v>433</v>
      </c>
      <c r="B433">
        <f t="shared" si="18"/>
        <v>2.29795855422902</v>
      </c>
      <c r="C433">
        <f t="shared" si="19"/>
        <v>-0.66475231723294848</v>
      </c>
      <c r="D433">
        <f t="shared" si="20"/>
        <v>0.74706382373491054</v>
      </c>
    </row>
    <row r="434" spans="1:4" x14ac:dyDescent="0.35">
      <c r="A434">
        <v>434</v>
      </c>
      <c r="B434">
        <f t="shared" si="18"/>
        <v>2.3105501079508222</v>
      </c>
      <c r="C434">
        <f t="shared" si="19"/>
        <v>-0.67410606631614611</v>
      </c>
      <c r="D434">
        <f t="shared" si="20"/>
        <v>0.73863455873372974</v>
      </c>
    </row>
    <row r="435" spans="1:4" x14ac:dyDescent="0.35">
      <c r="A435">
        <v>435</v>
      </c>
      <c r="B435">
        <f t="shared" si="18"/>
        <v>2.3231416616726253</v>
      </c>
      <c r="C435">
        <f t="shared" si="19"/>
        <v>-0.68335293916517603</v>
      </c>
      <c r="D435">
        <f t="shared" si="20"/>
        <v>0.73008818682013699</v>
      </c>
    </row>
    <row r="436" spans="1:4" x14ac:dyDescent="0.35">
      <c r="A436">
        <v>436</v>
      </c>
      <c r="B436">
        <f t="shared" si="18"/>
        <v>2.3357332153944284</v>
      </c>
      <c r="C436">
        <f t="shared" si="19"/>
        <v>-0.69249146973337627</v>
      </c>
      <c r="D436">
        <f t="shared" si="20"/>
        <v>0.72142606297978207</v>
      </c>
    </row>
    <row r="437" spans="1:4" x14ac:dyDescent="0.35">
      <c r="A437">
        <v>437</v>
      </c>
      <c r="B437">
        <f t="shared" si="18"/>
        <v>2.3483247691162306</v>
      </c>
      <c r="C437">
        <f t="shared" si="19"/>
        <v>-0.7015202091512257</v>
      </c>
      <c r="D437">
        <f t="shared" si="20"/>
        <v>0.71264956055021922</v>
      </c>
    </row>
    <row r="438" spans="1:4" x14ac:dyDescent="0.35">
      <c r="A438">
        <v>438</v>
      </c>
      <c r="B438">
        <f t="shared" si="18"/>
        <v>2.3609163228380337</v>
      </c>
      <c r="C438">
        <f t="shared" si="19"/>
        <v>-0.7104377259560577</v>
      </c>
      <c r="D438">
        <f t="shared" si="20"/>
        <v>0.70376007100316906</v>
      </c>
    </row>
    <row r="439" spans="1:4" x14ac:dyDescent="0.35">
      <c r="A439">
        <v>439</v>
      </c>
      <c r="B439">
        <f t="shared" si="18"/>
        <v>2.3735078765598367</v>
      </c>
      <c r="C439">
        <f t="shared" si="19"/>
        <v>-0.71924260631900705</v>
      </c>
      <c r="D439">
        <f t="shared" si="20"/>
        <v>0.69475900372391142</v>
      </c>
    </row>
    <row r="440" spans="1:4" x14ac:dyDescent="0.35">
      <c r="A440">
        <v>440</v>
      </c>
      <c r="B440">
        <f t="shared" si="18"/>
        <v>2.386099430281639</v>
      </c>
      <c r="C440">
        <f t="shared" si="19"/>
        <v>-0.72793345426916811</v>
      </c>
      <c r="D440">
        <f t="shared" si="20"/>
        <v>0.68564778578783214</v>
      </c>
    </row>
    <row r="441" spans="1:4" x14ac:dyDescent="0.35">
      <c r="A441">
        <v>441</v>
      </c>
      <c r="B441">
        <f t="shared" si="18"/>
        <v>2.3986909840034421</v>
      </c>
      <c r="C441">
        <f t="shared" si="19"/>
        <v>-0.73650889191492097</v>
      </c>
      <c r="D441">
        <f t="shared" si="20"/>
        <v>0.67642786173416547</v>
      </c>
    </row>
    <row r="442" spans="1:4" x14ac:dyDescent="0.35">
      <c r="A442">
        <v>442</v>
      </c>
      <c r="B442">
        <f t="shared" si="18"/>
        <v>2.4112825377252451</v>
      </c>
      <c r="C442">
        <f t="shared" si="19"/>
        <v>-0.74496755966238526</v>
      </c>
      <c r="D442">
        <f t="shared" si="20"/>
        <v>0.6671006933369733</v>
      </c>
    </row>
    <row r="443" spans="1:4" x14ac:dyDescent="0.35">
      <c r="A443">
        <v>443</v>
      </c>
      <c r="B443">
        <f t="shared" si="18"/>
        <v>2.4238740914470474</v>
      </c>
      <c r="C443">
        <f t="shared" si="19"/>
        <v>-0.75330811643097972</v>
      </c>
      <c r="D443">
        <f t="shared" si="20"/>
        <v>0.65766775937338562</v>
      </c>
    </row>
    <row r="444" spans="1:4" x14ac:dyDescent="0.35">
      <c r="A444">
        <v>444</v>
      </c>
      <c r="B444">
        <f t="shared" si="18"/>
        <v>2.4364656451688504</v>
      </c>
      <c r="C444">
        <f t="shared" si="19"/>
        <v>-0.76152923986604526</v>
      </c>
      <c r="D444">
        <f t="shared" si="20"/>
        <v>0.64813055538914632</v>
      </c>
    </row>
    <row r="445" spans="1:4" x14ac:dyDescent="0.35">
      <c r="A445">
        <v>445</v>
      </c>
      <c r="B445">
        <f t="shared" si="18"/>
        <v>2.4490571988906535</v>
      </c>
      <c r="C445">
        <f t="shared" si="19"/>
        <v>-0.76962962654849454</v>
      </c>
      <c r="D445">
        <f t="shared" si="20"/>
        <v>0.63849059346150505</v>
      </c>
    </row>
    <row r="446" spans="1:4" x14ac:dyDescent="0.35">
      <c r="A446">
        <v>446</v>
      </c>
      <c r="B446">
        <f t="shared" si="18"/>
        <v>2.4616487526124557</v>
      </c>
      <c r="C446">
        <f t="shared" si="19"/>
        <v>-0.77760799220146415</v>
      </c>
      <c r="D446">
        <f t="shared" si="20"/>
        <v>0.62874940195948303</v>
      </c>
    </row>
    <row r="447" spans="1:4" x14ac:dyDescent="0.35">
      <c r="A447">
        <v>447</v>
      </c>
      <c r="B447">
        <f t="shared" si="18"/>
        <v>2.4742403063342588</v>
      </c>
      <c r="C447">
        <f t="shared" si="19"/>
        <v>-0.78546307189393294</v>
      </c>
      <c r="D447">
        <f t="shared" si="20"/>
        <v>0.61890852530155571</v>
      </c>
    </row>
    <row r="448" spans="1:4" x14ac:dyDescent="0.35">
      <c r="A448">
        <v>448</v>
      </c>
      <c r="B448">
        <f t="shared" si="18"/>
        <v>2.4868318600560619</v>
      </c>
      <c r="C448">
        <f t="shared" si="19"/>
        <v>-0.79319362024126616</v>
      </c>
      <c r="D448">
        <f t="shared" si="20"/>
        <v>0.60896952371079627</v>
      </c>
    </row>
    <row r="449" spans="1:4" x14ac:dyDescent="0.35">
      <c r="A449">
        <v>449</v>
      </c>
      <c r="B449">
        <f t="shared" ref="B449:B500" si="21">-3.14159265358979+(A449-1)*0.0125915537218028</f>
        <v>2.4994234137778641</v>
      </c>
      <c r="C449">
        <f t="shared" ref="C449:C500" si="22">1*COS(B449)+0</f>
        <v>-0.80079841160266774</v>
      </c>
      <c r="D449">
        <f t="shared" ref="D449:D500" si="23">1*SIN(B449)+0+0*COS(B449)</f>
        <v>0.59893397296750861</v>
      </c>
    </row>
    <row r="450" spans="1:4" x14ac:dyDescent="0.35">
      <c r="A450">
        <v>450</v>
      </c>
      <c r="B450">
        <f t="shared" si="21"/>
        <v>2.5120149674996672</v>
      </c>
      <c r="C450">
        <f t="shared" si="22"/>
        <v>-0.80827624027550105</v>
      </c>
      <c r="D450">
        <f t="shared" si="23"/>
        <v>0.588803464159392</v>
      </c>
    </row>
    <row r="451" spans="1:4" x14ac:dyDescent="0.35">
      <c r="A451">
        <v>451</v>
      </c>
      <c r="B451">
        <f t="shared" si="21"/>
        <v>2.5246065212214703</v>
      </c>
      <c r="C451">
        <f t="shared" si="22"/>
        <v>-0.81562592068644368</v>
      </c>
      <c r="D451">
        <f t="shared" si="23"/>
        <v>0.57857960342928716</v>
      </c>
    </row>
    <row r="452" spans="1:4" x14ac:dyDescent="0.35">
      <c r="A452">
        <v>452</v>
      </c>
      <c r="B452">
        <f t="shared" si="21"/>
        <v>2.5371980749432725</v>
      </c>
      <c r="C452">
        <f t="shared" si="22"/>
        <v>-0.82284628757945599</v>
      </c>
      <c r="D452">
        <f t="shared" si="23"/>
        <v>0.56826401172052687</v>
      </c>
    </row>
    <row r="453" spans="1:4" x14ac:dyDescent="0.35">
      <c r="A453">
        <v>453</v>
      </c>
      <c r="B453">
        <f t="shared" si="21"/>
        <v>2.5497896286650756</v>
      </c>
      <c r="C453">
        <f t="shared" si="22"/>
        <v>-0.82993619620052894</v>
      </c>
      <c r="D453">
        <f t="shared" si="23"/>
        <v>0.55785832451994222</v>
      </c>
    </row>
    <row r="454" spans="1:4" x14ac:dyDescent="0.35">
      <c r="A454">
        <v>454</v>
      </c>
      <c r="B454">
        <f t="shared" si="21"/>
        <v>2.5623811823868787</v>
      </c>
      <c r="C454">
        <f t="shared" si="22"/>
        <v>-0.83689452247917506</v>
      </c>
      <c r="D454">
        <f t="shared" si="23"/>
        <v>0.54736419159856775</v>
      </c>
    </row>
    <row r="455" spans="1:4" x14ac:dyDescent="0.35">
      <c r="A455">
        <v>455</v>
      </c>
      <c r="B455">
        <f t="shared" si="21"/>
        <v>2.5749727361086809</v>
      </c>
      <c r="C455">
        <f t="shared" si="22"/>
        <v>-0.843720163206647</v>
      </c>
      <c r="D455">
        <f t="shared" si="23"/>
        <v>0.5367832767500762</v>
      </c>
    </row>
    <row r="456" spans="1:4" x14ac:dyDescent="0.35">
      <c r="A456">
        <v>456</v>
      </c>
      <c r="B456">
        <f t="shared" si="21"/>
        <v>2.587564289830484</v>
      </c>
      <c r="C456">
        <f t="shared" si="22"/>
        <v>-0.85041203621084671</v>
      </c>
      <c r="D456">
        <f t="shared" si="23"/>
        <v>0.52611725752699035</v>
      </c>
    </row>
    <row r="457" spans="1:4" x14ac:dyDescent="0.35">
      <c r="A457">
        <v>457</v>
      </c>
      <c r="B457">
        <f t="shared" si="21"/>
        <v>2.6001558435522871</v>
      </c>
      <c r="C457">
        <f t="shared" si="22"/>
        <v>-0.85696908052789589</v>
      </c>
      <c r="D457">
        <f t="shared" si="23"/>
        <v>0.51536782497471911</v>
      </c>
    </row>
    <row r="458" spans="1:4" x14ac:dyDescent="0.35">
      <c r="A458">
        <v>458</v>
      </c>
      <c r="B458">
        <f t="shared" si="21"/>
        <v>2.6127473972740893</v>
      </c>
      <c r="C458">
        <f t="shared" si="22"/>
        <v>-0.86339025657034785</v>
      </c>
      <c r="D458">
        <f t="shared" si="23"/>
        <v>0.50453668336344881</v>
      </c>
    </row>
    <row r="459" spans="1:4" x14ac:dyDescent="0.35">
      <c r="A459">
        <v>459</v>
      </c>
      <c r="B459">
        <f t="shared" si="21"/>
        <v>2.6253389509958924</v>
      </c>
      <c r="C459">
        <f t="shared" si="22"/>
        <v>-0.8696745462920108</v>
      </c>
      <c r="D459">
        <f t="shared" si="23"/>
        <v>0.4936255499179365</v>
      </c>
    </row>
    <row r="460" spans="1:4" x14ac:dyDescent="0.35">
      <c r="A460">
        <v>460</v>
      </c>
      <c r="B460">
        <f t="shared" si="21"/>
        <v>2.6379305047176955</v>
      </c>
      <c r="C460">
        <f t="shared" si="22"/>
        <v>-0.87582095334935095</v>
      </c>
      <c r="D460">
        <f t="shared" si="23"/>
        <v>0.48263615454525777</v>
      </c>
    </row>
    <row r="461" spans="1:4" x14ac:dyDescent="0.35">
      <c r="A461">
        <v>461</v>
      </c>
      <c r="B461">
        <f t="shared" si="21"/>
        <v>2.6505220584394977</v>
      </c>
      <c r="C461">
        <f t="shared" si="22"/>
        <v>-0.88182850325945983</v>
      </c>
      <c r="D461">
        <f t="shared" si="23"/>
        <v>0.47157023956053545</v>
      </c>
    </row>
    <row r="462" spans="1:4" x14ac:dyDescent="0.35">
      <c r="A462">
        <v>462</v>
      </c>
      <c r="B462">
        <f t="shared" si="21"/>
        <v>2.6631136121613008</v>
      </c>
      <c r="C462">
        <f t="shared" si="22"/>
        <v>-0.88769624355455456</v>
      </c>
      <c r="D462">
        <f t="shared" si="23"/>
        <v>0.46042955941070179</v>
      </c>
    </row>
    <row r="463" spans="1:4" x14ac:dyDescent="0.35">
      <c r="A463">
        <v>463</v>
      </c>
      <c r="B463">
        <f t="shared" si="21"/>
        <v>2.6757051658831039</v>
      </c>
      <c r="C463">
        <f t="shared" si="22"/>
        <v>-0.89342324393298445</v>
      </c>
      <c r="D463">
        <f t="shared" si="23"/>
        <v>0.44921588039634452</v>
      </c>
    </row>
    <row r="464" spans="1:4" x14ac:dyDescent="0.35">
      <c r="A464">
        <v>464</v>
      </c>
      <c r="B464">
        <f t="shared" si="21"/>
        <v>2.6882967196049061</v>
      </c>
      <c r="C464">
        <f t="shared" si="22"/>
        <v>-0.8990085964067277</v>
      </c>
      <c r="D464">
        <f t="shared" si="23"/>
        <v>0.43793098039166556</v>
      </c>
    </row>
    <row r="465" spans="1:4" x14ac:dyDescent="0.35">
      <c r="A465">
        <v>465</v>
      </c>
      <c r="B465">
        <f t="shared" si="21"/>
        <v>2.7008882733267092</v>
      </c>
      <c r="C465">
        <f t="shared" si="22"/>
        <v>-0.90445141544534879</v>
      </c>
      <c r="D465">
        <f t="shared" si="23"/>
        <v>0.42657664856260591</v>
      </c>
    </row>
    <row r="466" spans="1:4" x14ac:dyDescent="0.35">
      <c r="A466">
        <v>466</v>
      </c>
      <c r="B466">
        <f t="shared" si="21"/>
        <v>2.7134798270485123</v>
      </c>
      <c r="C466">
        <f t="shared" si="22"/>
        <v>-0.90975083811639346</v>
      </c>
      <c r="D466">
        <f t="shared" si="23"/>
        <v>0.41515468508318643</v>
      </c>
    </row>
    <row r="467" spans="1:4" x14ac:dyDescent="0.35">
      <c r="A467">
        <v>467</v>
      </c>
      <c r="B467">
        <f t="shared" si="21"/>
        <v>2.7260713807703145</v>
      </c>
      <c r="C467">
        <f t="shared" si="22"/>
        <v>-0.91490602422220291</v>
      </c>
      <c r="D467">
        <f t="shared" si="23"/>
        <v>0.40366690085009682</v>
      </c>
    </row>
    <row r="468" spans="1:4" x14ac:dyDescent="0.35">
      <c r="A468">
        <v>468</v>
      </c>
      <c r="B468">
        <f t="shared" si="21"/>
        <v>2.7386629344921176</v>
      </c>
      <c r="C468">
        <f t="shared" si="22"/>
        <v>-0.91991615643312463</v>
      </c>
      <c r="D468">
        <f t="shared" si="23"/>
        <v>0.39211511719558451</v>
      </c>
    </row>
    <row r="469" spans="1:4" x14ac:dyDescent="0.35">
      <c r="A469">
        <v>469</v>
      </c>
      <c r="B469">
        <f t="shared" si="21"/>
        <v>2.7512544882139207</v>
      </c>
      <c r="C469">
        <f t="shared" si="22"/>
        <v>-0.92478044041709373</v>
      </c>
      <c r="D469">
        <f t="shared" si="23"/>
        <v>0.38050116559869573</v>
      </c>
    </row>
    <row r="470" spans="1:4" x14ac:dyDescent="0.35">
      <c r="A470">
        <v>470</v>
      </c>
      <c r="B470">
        <f t="shared" si="21"/>
        <v>2.7638460419357229</v>
      </c>
      <c r="C470">
        <f t="shared" si="22"/>
        <v>-0.92949810496557161</v>
      </c>
      <c r="D470">
        <f t="shared" si="23"/>
        <v>0.36882688739490138</v>
      </c>
    </row>
    <row r="471" spans="1:4" x14ac:dyDescent="0.35">
      <c r="A471">
        <v>471</v>
      </c>
      <c r="B471">
        <f t="shared" si="21"/>
        <v>2.776437595657526</v>
      </c>
      <c r="C471">
        <f t="shared" si="22"/>
        <v>-0.93406840211581788</v>
      </c>
      <c r="D471">
        <f t="shared" si="23"/>
        <v>0.35709413348415964</v>
      </c>
    </row>
    <row r="472" spans="1:4" x14ac:dyDescent="0.35">
      <c r="A472">
        <v>472</v>
      </c>
      <c r="B472">
        <f t="shared" si="21"/>
        <v>2.7890291493793291</v>
      </c>
      <c r="C472">
        <f t="shared" si="22"/>
        <v>-0.93849060726947464</v>
      </c>
      <c r="D472">
        <f t="shared" si="23"/>
        <v>0.34530476403746974</v>
      </c>
    </row>
    <row r="473" spans="1:4" x14ac:dyDescent="0.35">
      <c r="A473">
        <v>473</v>
      </c>
      <c r="B473">
        <f t="shared" si="21"/>
        <v>2.8016207031011313</v>
      </c>
      <c r="C473">
        <f t="shared" si="22"/>
        <v>-0.94276401930744913</v>
      </c>
      <c r="D473">
        <f t="shared" si="23"/>
        <v>0.33346064820194843</v>
      </c>
    </row>
    <row r="474" spans="1:4" x14ac:dyDescent="0.35">
      <c r="A474">
        <v>474</v>
      </c>
      <c r="B474">
        <f t="shared" si="21"/>
        <v>2.8142122568229344</v>
      </c>
      <c r="C474">
        <f t="shared" si="22"/>
        <v>-0.94688796070107328</v>
      </c>
      <c r="D474">
        <f t="shared" si="23"/>
        <v>0.32156366380448331</v>
      </c>
    </row>
    <row r="475" spans="1:4" x14ac:dyDescent="0.35">
      <c r="A475">
        <v>475</v>
      </c>
      <c r="B475">
        <f t="shared" si="21"/>
        <v>2.8268038105447375</v>
      </c>
      <c r="C475">
        <f t="shared" si="22"/>
        <v>-0.95086177761952073</v>
      </c>
      <c r="D475">
        <f t="shared" si="23"/>
        <v>0.30961569705401759</v>
      </c>
    </row>
    <row r="476" spans="1:4" x14ac:dyDescent="0.35">
      <c r="A476">
        <v>476</v>
      </c>
      <c r="B476">
        <f t="shared" si="21"/>
        <v>2.8393953642665397</v>
      </c>
      <c r="C476">
        <f t="shared" si="22"/>
        <v>-0.95468484003346987</v>
      </c>
      <c r="D476">
        <f t="shared" si="23"/>
        <v>0.29761864224249818</v>
      </c>
    </row>
    <row r="477" spans="1:4" x14ac:dyDescent="0.35">
      <c r="A477">
        <v>477</v>
      </c>
      <c r="B477">
        <f t="shared" si="21"/>
        <v>2.8519869179883428</v>
      </c>
      <c r="C477">
        <f t="shared" si="22"/>
        <v>-0.95835654181499241</v>
      </c>
      <c r="D477">
        <f t="shared" si="23"/>
        <v>0.28557440144454255</v>
      </c>
    </row>
    <row r="478" spans="1:4" x14ac:dyDescent="0.35">
      <c r="A478">
        <v>478</v>
      </c>
      <c r="B478">
        <f t="shared" si="21"/>
        <v>2.8645784717101459</v>
      </c>
      <c r="C478">
        <f t="shared" si="22"/>
        <v>-0.96187630083365039</v>
      </c>
      <c r="D478">
        <f t="shared" si="23"/>
        <v>0.27348488421587913</v>
      </c>
    </row>
    <row r="479" spans="1:4" x14ac:dyDescent="0.35">
      <c r="A479">
        <v>479</v>
      </c>
      <c r="B479">
        <f t="shared" si="21"/>
        <v>2.8771700254319481</v>
      </c>
      <c r="C479">
        <f t="shared" si="22"/>
        <v>-0.96524355904879122</v>
      </c>
      <c r="D479">
        <f t="shared" si="23"/>
        <v>0.26135200729059388</v>
      </c>
    </row>
    <row r="480" spans="1:4" x14ac:dyDescent="0.35">
      <c r="A480">
        <v>480</v>
      </c>
      <c r="B480">
        <f t="shared" si="21"/>
        <v>2.8897615791537512</v>
      </c>
      <c r="C480">
        <f t="shared" si="22"/>
        <v>-0.96845778259802262</v>
      </c>
      <c r="D480">
        <f t="shared" si="23"/>
        <v>0.24917769427723904</v>
      </c>
    </row>
    <row r="481" spans="1:4" x14ac:dyDescent="0.35">
      <c r="A481">
        <v>481</v>
      </c>
      <c r="B481">
        <f t="shared" si="21"/>
        <v>2.9023531328755543</v>
      </c>
      <c r="C481">
        <f t="shared" si="22"/>
        <v>-0.97151846188185254</v>
      </c>
      <c r="D481">
        <f t="shared" si="23"/>
        <v>0.23696387535385935</v>
      </c>
    </row>
    <row r="482" spans="1:4" x14ac:dyDescent="0.35">
      <c r="A482">
        <v>482</v>
      </c>
      <c r="B482">
        <f t="shared" si="21"/>
        <v>2.9149446865973565</v>
      </c>
      <c r="C482">
        <f t="shared" si="22"/>
        <v>-0.97442511164448486</v>
      </c>
      <c r="D482">
        <f t="shared" si="23"/>
        <v>0.22471248696196916</v>
      </c>
    </row>
    <row r="483" spans="1:4" x14ac:dyDescent="0.35">
      <c r="A483">
        <v>483</v>
      </c>
      <c r="B483">
        <f t="shared" si="21"/>
        <v>2.9275362403191596</v>
      </c>
      <c r="C483">
        <f t="shared" si="22"/>
        <v>-0.97717727105075436</v>
      </c>
      <c r="D483">
        <f t="shared" si="23"/>
        <v>0.21242547149953661</v>
      </c>
    </row>
    <row r="484" spans="1:4" x14ac:dyDescent="0.35">
      <c r="A484">
        <v>484</v>
      </c>
      <c r="B484">
        <f t="shared" si="21"/>
        <v>2.9401277940409627</v>
      </c>
      <c r="C484">
        <f t="shared" si="22"/>
        <v>-0.97977450375918906</v>
      </c>
      <c r="D484">
        <f t="shared" si="23"/>
        <v>0.20010477701303092</v>
      </c>
    </row>
    <row r="485" spans="1:4" x14ac:dyDescent="0.35">
      <c r="A485">
        <v>485</v>
      </c>
      <c r="B485">
        <f t="shared" si="21"/>
        <v>2.9527193477627649</v>
      </c>
      <c r="C485">
        <f t="shared" si="22"/>
        <v>-0.98221639799119032</v>
      </c>
      <c r="D485">
        <f t="shared" si="23"/>
        <v>0.18775235688856662</v>
      </c>
    </row>
    <row r="486" spans="1:4" x14ac:dyDescent="0.35">
      <c r="A486">
        <v>486</v>
      </c>
      <c r="B486">
        <f t="shared" si="21"/>
        <v>2.965310901484568</v>
      </c>
      <c r="C486">
        <f t="shared" si="22"/>
        <v>-0.98450256659631907</v>
      </c>
      <c r="D486">
        <f t="shared" si="23"/>
        <v>0.17537016954220097</v>
      </c>
    </row>
    <row r="487" spans="1:4" x14ac:dyDescent="0.35">
      <c r="A487">
        <v>487</v>
      </c>
      <c r="B487">
        <f t="shared" si="21"/>
        <v>2.9779024552063711</v>
      </c>
      <c r="C487">
        <f t="shared" si="22"/>
        <v>-0.98663264711367571</v>
      </c>
      <c r="D487">
        <f t="shared" si="23"/>
        <v>0.16296017810944194</v>
      </c>
    </row>
    <row r="488" spans="1:4" x14ac:dyDescent="0.35">
      <c r="A488">
        <v>488</v>
      </c>
      <c r="B488">
        <f t="shared" si="21"/>
        <v>2.9904940089281733</v>
      </c>
      <c r="C488">
        <f t="shared" si="22"/>
        <v>-0.98860630182936671</v>
      </c>
      <c r="D488">
        <f t="shared" si="23"/>
        <v>0.15052435013400009</v>
      </c>
    </row>
    <row r="489" spans="1:4" x14ac:dyDescent="0.35">
      <c r="A489">
        <v>489</v>
      </c>
      <c r="B489">
        <f t="shared" si="21"/>
        <v>3.0030855626499764</v>
      </c>
      <c r="C489">
        <f t="shared" si="22"/>
        <v>-0.99042321783004816</v>
      </c>
      <c r="D489">
        <f t="shared" si="23"/>
        <v>0.13806465725584124</v>
      </c>
    </row>
    <row r="490" spans="1:4" x14ac:dyDescent="0.35">
      <c r="A490">
        <v>490</v>
      </c>
      <c r="B490">
        <f t="shared" si="21"/>
        <v>3.0156771163717795</v>
      </c>
      <c r="C490">
        <f t="shared" si="22"/>
        <v>-0.99208310705253577</v>
      </c>
      <c r="D490">
        <f t="shared" si="23"/>
        <v>0.12558307489859807</v>
      </c>
    </row>
    <row r="491" spans="1:4" x14ac:dyDescent="0.35">
      <c r="A491">
        <v>491</v>
      </c>
      <c r="B491">
        <f t="shared" si="21"/>
        <v>3.0282686700935817</v>
      </c>
      <c r="C491">
        <f t="shared" si="22"/>
        <v>-0.99358570632947618</v>
      </c>
      <c r="D491">
        <f t="shared" si="23"/>
        <v>0.11308158195637352</v>
      </c>
    </row>
    <row r="492" spans="1:4" x14ac:dyDescent="0.35">
      <c r="A492">
        <v>492</v>
      </c>
      <c r="B492">
        <f t="shared" si="21"/>
        <v>3.0408602238153848</v>
      </c>
      <c r="C492">
        <f t="shared" si="22"/>
        <v>-0.99493077743107128</v>
      </c>
      <c r="D492">
        <f t="shared" si="23"/>
        <v>0.10056216047999419</v>
      </c>
    </row>
    <row r="493" spans="1:4" x14ac:dyDescent="0.35">
      <c r="A493">
        <v>493</v>
      </c>
      <c r="B493">
        <f t="shared" si="21"/>
        <v>3.0534517775371879</v>
      </c>
      <c r="C493">
        <f t="shared" si="22"/>
        <v>-0.99611810710284798</v>
      </c>
      <c r="D493">
        <f t="shared" si="23"/>
        <v>8.8026795362771124E-2</v>
      </c>
    </row>
    <row r="494" spans="1:4" x14ac:dyDescent="0.35">
      <c r="A494">
        <v>494</v>
      </c>
      <c r="B494">
        <f t="shared" si="21"/>
        <v>3.0660433312589901</v>
      </c>
      <c r="C494">
        <f t="shared" si="22"/>
        <v>-0.99714750709946842</v>
      </c>
      <c r="D494">
        <f t="shared" si="23"/>
        <v>7.5477474025801961E-2</v>
      </c>
    </row>
    <row r="495" spans="1:4" x14ac:dyDescent="0.35">
      <c r="A495">
        <v>495</v>
      </c>
      <c r="B495">
        <f t="shared" si="21"/>
        <v>3.0786348849807932</v>
      </c>
      <c r="C495">
        <f t="shared" si="22"/>
        <v>-0.99801881421457617</v>
      </c>
      <c r="D495">
        <f t="shared" si="23"/>
        <v>6.2916186102872362E-2</v>
      </c>
    </row>
    <row r="496" spans="1:4" x14ac:dyDescent="0.35">
      <c r="A496">
        <v>496</v>
      </c>
      <c r="B496">
        <f t="shared" si="21"/>
        <v>3.0912264387025963</v>
      </c>
      <c r="C496">
        <f t="shared" si="22"/>
        <v>-0.99873189030667098</v>
      </c>
      <c r="D496">
        <f t="shared" si="23"/>
        <v>5.0344923125014603E-2</v>
      </c>
    </row>
    <row r="497" spans="1:4" x14ac:dyDescent="0.35">
      <c r="A497">
        <v>497</v>
      </c>
      <c r="B497">
        <f t="shared" si="21"/>
        <v>3.1038179924243985</v>
      </c>
      <c r="C497">
        <f t="shared" si="22"/>
        <v>-0.99928662232101095</v>
      </c>
      <c r="D497">
        <f t="shared" si="23"/>
        <v>3.7765678204757333E-2</v>
      </c>
    </row>
    <row r="498" spans="1:4" x14ac:dyDescent="0.35">
      <c r="A498">
        <v>498</v>
      </c>
      <c r="B498">
        <f t="shared" si="21"/>
        <v>3.1164095461462016</v>
      </c>
      <c r="C498">
        <f t="shared" si="22"/>
        <v>-0.99968292230753641</v>
      </c>
      <c r="D498">
        <f t="shared" si="23"/>
        <v>2.5180445720124629E-2</v>
      </c>
    </row>
    <row r="499" spans="1:4" x14ac:dyDescent="0.35">
      <c r="A499">
        <v>499</v>
      </c>
      <c r="B499">
        <f t="shared" si="21"/>
        <v>3.1290010998680047</v>
      </c>
      <c r="C499">
        <f t="shared" si="22"/>
        <v>-0.99992072743481442</v>
      </c>
      <c r="D499">
        <f t="shared" si="23"/>
        <v>1.2591220998442417E-2</v>
      </c>
    </row>
    <row r="500" spans="1:4" x14ac:dyDescent="0.35">
      <c r="A500">
        <v>500</v>
      </c>
      <c r="B500">
        <f t="shared" si="21"/>
        <v>3.1415926535898069</v>
      </c>
      <c r="C500">
        <f t="shared" si="22"/>
        <v>-1</v>
      </c>
      <c r="D500">
        <f t="shared" si="23"/>
        <v>-1.3644250659861079E-14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87BB4-D0D4-42B5-957B-1093C5B75CD5}">
  <sheetPr codeName="XLSTAT_20240327_121023_1_HID"/>
  <dimension ref="A1:B12"/>
  <sheetViews>
    <sheetView showGridLines="0" workbookViewId="0"/>
  </sheetViews>
  <sheetFormatPr defaultRowHeight="15.5" x14ac:dyDescent="0.35"/>
  <sheetData>
    <row r="1" spans="1:2" x14ac:dyDescent="0.35">
      <c r="A1">
        <v>0.99099826474562924</v>
      </c>
      <c r="B1">
        <v>0.11018402716774692</v>
      </c>
    </row>
    <row r="2" spans="1:2" x14ac:dyDescent="0.35">
      <c r="A2">
        <v>-0.97420760256389971</v>
      </c>
      <c r="B2">
        <v>0.19854634341793609</v>
      </c>
    </row>
    <row r="3" spans="1:2" x14ac:dyDescent="0.35">
      <c r="A3">
        <v>0.99226307512271905</v>
      </c>
      <c r="B3">
        <v>0.12410793828225641</v>
      </c>
    </row>
    <row r="4" spans="1:2" x14ac:dyDescent="0.35">
      <c r="A4">
        <v>0.98626409826229289</v>
      </c>
      <c r="B4">
        <v>-3.7027548289439542E-2</v>
      </c>
    </row>
    <row r="5" spans="1:2" x14ac:dyDescent="0.35">
      <c r="A5">
        <v>0.91181421016620157</v>
      </c>
      <c r="B5">
        <v>0.40957025741993641</v>
      </c>
    </row>
    <row r="6" spans="1:2" x14ac:dyDescent="0.35">
      <c r="A6">
        <v>0.91225678134417876</v>
      </c>
      <c r="B6">
        <v>-0.30951005588386493</v>
      </c>
    </row>
    <row r="7" spans="1:2" x14ac:dyDescent="0.35">
      <c r="A7">
        <v>-0.93675815545517249</v>
      </c>
      <c r="B7">
        <v>-0.34117847358443121</v>
      </c>
    </row>
    <row r="8" spans="1:2" x14ac:dyDescent="0.35">
      <c r="A8">
        <v>-0.95669084123036163</v>
      </c>
      <c r="B8">
        <v>0.25851378746852743</v>
      </c>
    </row>
    <row r="9" spans="1:2" x14ac:dyDescent="0.35">
      <c r="A9">
        <v>-0.97683444657422314</v>
      </c>
      <c r="B9">
        <v>-0.20213163713442905</v>
      </c>
    </row>
    <row r="10" spans="1:2" x14ac:dyDescent="0.35">
      <c r="A10">
        <v>-0.96004043160808339</v>
      </c>
      <c r="B10">
        <v>0.20594292908919615</v>
      </c>
    </row>
    <row r="11" spans="1:2" x14ac:dyDescent="0.35">
      <c r="A11">
        <v>-0.93184451848064398</v>
      </c>
      <c r="B11">
        <v>0.36134167829543545</v>
      </c>
    </row>
    <row r="12" spans="1:2" x14ac:dyDescent="0.35">
      <c r="A12">
        <v>-0.98120898421704317</v>
      </c>
      <c r="B12">
        <v>-0.17447839750848082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Key</vt:lpstr>
      <vt:lpstr>pH of batters</vt:lpstr>
      <vt:lpstr>XLSTAT_20240327_101716_1_HID1</vt:lpstr>
      <vt:lpstr>XLSTAT_20240327_101716_1_HID</vt:lpstr>
      <vt:lpstr>ANOVA_pH</vt:lpstr>
      <vt:lpstr>XLSTAT_20240327_095704_1_HID1</vt:lpstr>
      <vt:lpstr>XLSTAT_20240327_095704_1_HID</vt:lpstr>
      <vt:lpstr>Moistures</vt:lpstr>
      <vt:lpstr>XLSTAT_20240328_124446_1_HID1</vt:lpstr>
      <vt:lpstr>XLSTAT_20240328_124446_1_HID</vt:lpstr>
      <vt:lpstr>ANOVA_Moisture(day0)</vt:lpstr>
      <vt:lpstr>ANOVA_Moisture(day6)</vt:lpstr>
      <vt:lpstr>XLSTAT_20240327_110609_1_HID1</vt:lpstr>
      <vt:lpstr>XLSTAT_20240327_110609_1_HID</vt:lpstr>
      <vt:lpstr>Specific volume</vt:lpstr>
      <vt:lpstr>Porosity</vt:lpstr>
      <vt:lpstr>ANOVA_Number of cells</vt:lpstr>
      <vt:lpstr>ANOVA_Area of Cells</vt:lpstr>
      <vt:lpstr>XLSTAT_20240327_110350_1_HID1</vt:lpstr>
      <vt:lpstr>XLSTAT_20240327_110350_1_HID</vt:lpstr>
      <vt:lpstr>Data for PCA</vt:lpstr>
      <vt:lpstr>PCA(day6)</vt:lpstr>
      <vt:lpstr>XLSTAT_20240327_121053_1_HID3</vt:lpstr>
      <vt:lpstr>XLSTAT_20240327_121053_1_HID2</vt:lpstr>
      <vt:lpstr>XLSTAT_20240327_121053_1_HID1</vt:lpstr>
      <vt:lpstr>XLSTAT_20240327_121053_1_HID</vt:lpstr>
      <vt:lpstr>PCA(day0)</vt:lpstr>
      <vt:lpstr>XLSTAT_20240327_121023_1_HID3</vt:lpstr>
      <vt:lpstr>XLSTAT_20240327_121023_1_HID2</vt:lpstr>
      <vt:lpstr>XLSTAT_20240327_121023_1_HID1</vt:lpstr>
      <vt:lpstr>XLSTAT_20240327_121023_1_HID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11Stinton Jessica</dc:creator>
  <cp:lastModifiedBy>Kateryna Dugina</cp:lastModifiedBy>
  <dcterms:created xsi:type="dcterms:W3CDTF">2024-03-26T15:18:47Z</dcterms:created>
  <dcterms:modified xsi:type="dcterms:W3CDTF">2024-04-09T13:37:48Z</dcterms:modified>
</cp:coreProperties>
</file>